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xr:revisionPtr revIDLastSave="0" documentId="13_ncr:1_{B70D25E6-097F-4389-8C69-6E7E381A05A6}" xr6:coauthVersionLast="47" xr6:coauthVersionMax="47" xr10:uidLastSave="{00000000-0000-0000-0000-000000000000}"/>
  <bookViews>
    <workbookView xWindow="-108" yWindow="-108" windowWidth="23256" windowHeight="12576" tabRatio="958" activeTab="4" xr2:uid="{00000000-000D-0000-FFFF-FFFF00000000}"/>
  </bookViews>
  <sheets>
    <sheet name="Участники" sheetId="1" r:id="rId1"/>
    <sheet name="Тур1" sheetId="2" r:id="rId2"/>
    <sheet name="Тур2" sheetId="3" r:id="rId3"/>
    <sheet name="Результаты_технические" sheetId="4" r:id="rId4"/>
    <sheet name="Результаты_окончательные" sheetId="5" r:id="rId5"/>
  </sheets>
  <calcPr calcId="191029"/>
</workbook>
</file>

<file path=xl/calcChain.xml><?xml version="1.0" encoding="utf-8"?>
<calcChain xmlns="http://schemas.openxmlformats.org/spreadsheetml/2006/main">
  <c r="C34" i="4" l="1"/>
  <c r="A37" i="2"/>
  <c r="A36" i="2"/>
  <c r="N22" i="2"/>
  <c r="O22" i="1" s="1"/>
  <c r="A40" i="2"/>
  <c r="N39" i="2"/>
  <c r="N39" i="3"/>
  <c r="P39" i="1" s="1"/>
  <c r="F39" i="4" s="1"/>
  <c r="N43" i="2"/>
  <c r="O43" i="1" s="1"/>
  <c r="N43" i="3"/>
  <c r="P43" i="1" s="1"/>
  <c r="F43" i="4"/>
  <c r="N36" i="2"/>
  <c r="O36" i="1" s="1"/>
  <c r="N36" i="3"/>
  <c r="P36" i="1" s="1"/>
  <c r="N37" i="2"/>
  <c r="N37" i="3"/>
  <c r="P37" i="1" s="1"/>
  <c r="N19" i="2"/>
  <c r="O19" i="1" s="1"/>
  <c r="E19" i="4" s="1"/>
  <c r="N19" i="3"/>
  <c r="P19" i="1" s="1"/>
  <c r="N18" i="2"/>
  <c r="N18" i="3"/>
  <c r="P18" i="1" s="1"/>
  <c r="N14" i="2"/>
  <c r="O14" i="1" s="1"/>
  <c r="Q14" i="1" s="1"/>
  <c r="G14" i="4" s="1"/>
  <c r="N14" i="3"/>
  <c r="P14" i="1" s="1"/>
  <c r="F14" i="4" s="1"/>
  <c r="N15" i="2"/>
  <c r="N15" i="3"/>
  <c r="P15" i="1" s="1"/>
  <c r="F15" i="4" s="1"/>
  <c r="N29" i="2"/>
  <c r="O29" i="1" s="1"/>
  <c r="N29" i="3"/>
  <c r="P29" i="1" s="1"/>
  <c r="F29" i="4" s="1"/>
  <c r="N31" i="2"/>
  <c r="O31" i="1" s="1"/>
  <c r="E31" i="4" s="1"/>
  <c r="N31" i="3"/>
  <c r="P31" i="1" s="1"/>
  <c r="N22" i="3"/>
  <c r="P22" i="1" s="1"/>
  <c r="F22" i="4" s="1"/>
  <c r="N21" i="2"/>
  <c r="N21" i="3"/>
  <c r="P21" i="1" s="1"/>
  <c r="N23" i="2"/>
  <c r="O23" i="1" s="1"/>
  <c r="E23" i="4" s="1"/>
  <c r="N23" i="3"/>
  <c r="P23" i="1" s="1"/>
  <c r="N17" i="2"/>
  <c r="O17" i="1" s="1"/>
  <c r="E17" i="4" s="1"/>
  <c r="N17" i="3"/>
  <c r="P17" i="1" s="1"/>
  <c r="N16" i="2"/>
  <c r="O16" i="1" s="1"/>
  <c r="N16" i="3"/>
  <c r="P16" i="1" s="1"/>
  <c r="F16" i="4" s="1"/>
  <c r="N34" i="2"/>
  <c r="O34" i="1" s="1"/>
  <c r="N34" i="3"/>
  <c r="P34" i="1" s="1"/>
  <c r="F34" i="4" s="1"/>
  <c r="N32" i="2"/>
  <c r="O32" i="1" s="1"/>
  <c r="N32" i="3"/>
  <c r="P32" i="1" s="1"/>
  <c r="F32" i="4" s="1"/>
  <c r="N38" i="2"/>
  <c r="O38" i="1" s="1"/>
  <c r="N38" i="3"/>
  <c r="P38" i="1" s="1"/>
  <c r="F38" i="4" s="1"/>
  <c r="N27" i="2"/>
  <c r="O27" i="1" s="1"/>
  <c r="N27" i="3"/>
  <c r="P27" i="1" s="1"/>
  <c r="F27" i="4" s="1"/>
  <c r="N33" i="2"/>
  <c r="O33" i="1" s="1"/>
  <c r="N33" i="3"/>
  <c r="P33" i="1" s="1"/>
  <c r="Q33" i="1" s="1"/>
  <c r="G33" i="4" s="1"/>
  <c r="N46" i="2"/>
  <c r="N46" i="3"/>
  <c r="P46" i="1" s="1"/>
  <c r="Q46" i="1"/>
  <c r="N26" i="2"/>
  <c r="O26" i="1" s="1"/>
  <c r="N26" i="3"/>
  <c r="P26" i="1" s="1"/>
  <c r="F26" i="4" s="1"/>
  <c r="N25" i="2"/>
  <c r="O25" i="1" s="1"/>
  <c r="E25" i="4" s="1"/>
  <c r="N25" i="3"/>
  <c r="P25" i="1" s="1"/>
  <c r="F25" i="4" s="1"/>
  <c r="N30" i="2"/>
  <c r="O30" i="1" s="1"/>
  <c r="N30" i="3"/>
  <c r="P30" i="1" s="1"/>
  <c r="F30" i="4" s="1"/>
  <c r="N41" i="2"/>
  <c r="O41" i="1" s="1"/>
  <c r="N41" i="3"/>
  <c r="P41" i="1" s="1"/>
  <c r="F41" i="4" s="1"/>
  <c r="N42" i="2"/>
  <c r="O42" i="1" s="1"/>
  <c r="E42" i="4"/>
  <c r="N42" i="3"/>
  <c r="N35" i="2"/>
  <c r="O35" i="1" s="1"/>
  <c r="N35" i="3"/>
  <c r="P35" i="1" s="1"/>
  <c r="F35" i="4" s="1"/>
  <c r="N40" i="2"/>
  <c r="O40" i="1" s="1"/>
  <c r="N40" i="3"/>
  <c r="P40" i="1" s="1"/>
  <c r="F40" i="4" s="1"/>
  <c r="N45" i="2"/>
  <c r="O45" i="1" s="1"/>
  <c r="N45" i="3"/>
  <c r="P45" i="1" s="1"/>
  <c r="F45" i="4"/>
  <c r="N12" i="2"/>
  <c r="O12" i="1" s="1"/>
  <c r="E12" i="4" s="1"/>
  <c r="N12" i="3"/>
  <c r="P12" i="1" s="1"/>
  <c r="F12" i="4" s="1"/>
  <c r="N24" i="2"/>
  <c r="O24" i="1" s="1"/>
  <c r="N24" i="3"/>
  <c r="P24" i="1" s="1"/>
  <c r="F24" i="4" s="1"/>
  <c r="N28" i="2"/>
  <c r="O28" i="1" s="1"/>
  <c r="E28" i="4" s="1"/>
  <c r="N28" i="3"/>
  <c r="P28" i="1" s="1"/>
  <c r="F28" i="4" s="1"/>
  <c r="N48" i="2"/>
  <c r="N48" i="3"/>
  <c r="Q48" i="1"/>
  <c r="N20" i="2"/>
  <c r="O20" i="1" s="1"/>
  <c r="N20" i="3"/>
  <c r="P20" i="1" s="1"/>
  <c r="F20" i="4" s="1"/>
  <c r="N44" i="2"/>
  <c r="O44" i="1" s="1"/>
  <c r="N44" i="3"/>
  <c r="P44" i="1" s="1"/>
  <c r="Q44" i="1"/>
  <c r="N11" i="2"/>
  <c r="N11" i="3"/>
  <c r="P11" i="1" s="1"/>
  <c r="N47" i="2"/>
  <c r="O47" i="1" s="1"/>
  <c r="N47" i="3"/>
  <c r="P47" i="1" s="1"/>
  <c r="Q47" i="1"/>
  <c r="N13" i="2"/>
  <c r="N13" i="3"/>
  <c r="P13" i="1" s="1"/>
  <c r="A49" i="5"/>
  <c r="B49" i="5"/>
  <c r="C49" i="5"/>
  <c r="D49" i="5"/>
  <c r="E49" i="5"/>
  <c r="F49" i="5"/>
  <c r="G49" i="5"/>
  <c r="H49" i="5"/>
  <c r="A50" i="5"/>
  <c r="B50" i="5"/>
  <c r="C50" i="5"/>
  <c r="D50" i="5"/>
  <c r="E50" i="5"/>
  <c r="F50" i="5"/>
  <c r="G50" i="5"/>
  <c r="H50" i="5"/>
  <c r="A51" i="5"/>
  <c r="B51" i="5"/>
  <c r="C51" i="5"/>
  <c r="D51" i="5"/>
  <c r="E51" i="5"/>
  <c r="F51" i="5"/>
  <c r="G51" i="5"/>
  <c r="H51" i="5"/>
  <c r="A52" i="5"/>
  <c r="B52" i="5"/>
  <c r="C52" i="5"/>
  <c r="D52" i="5"/>
  <c r="E52" i="5"/>
  <c r="F52" i="5"/>
  <c r="G52" i="5"/>
  <c r="H52" i="5"/>
  <c r="A53" i="5"/>
  <c r="B53" i="5"/>
  <c r="C53" i="5"/>
  <c r="D53" i="5"/>
  <c r="E53" i="5"/>
  <c r="F53" i="5"/>
  <c r="G53" i="5"/>
  <c r="H53" i="5"/>
  <c r="A54" i="5"/>
  <c r="B54" i="5"/>
  <c r="C54" i="5"/>
  <c r="D54" i="5"/>
  <c r="E54" i="5"/>
  <c r="F54" i="5"/>
  <c r="G54" i="5"/>
  <c r="H54" i="5"/>
  <c r="A55" i="5"/>
  <c r="B55" i="5"/>
  <c r="C55" i="5"/>
  <c r="D55" i="5"/>
  <c r="E55" i="5"/>
  <c r="F55" i="5"/>
  <c r="G55" i="5"/>
  <c r="H55" i="5"/>
  <c r="A56" i="5"/>
  <c r="B56" i="5"/>
  <c r="C56" i="5"/>
  <c r="D56" i="5"/>
  <c r="E56" i="5"/>
  <c r="F56" i="5"/>
  <c r="G56" i="5"/>
  <c r="H56" i="5"/>
  <c r="A57" i="5"/>
  <c r="B57" i="5"/>
  <c r="C57" i="5"/>
  <c r="D57" i="5"/>
  <c r="E57" i="5"/>
  <c r="F57" i="5"/>
  <c r="G57" i="5"/>
  <c r="H57" i="5"/>
  <c r="A58" i="5"/>
  <c r="B58" i="5"/>
  <c r="C58" i="5"/>
  <c r="D58" i="5"/>
  <c r="E58" i="5"/>
  <c r="F58" i="5"/>
  <c r="G58" i="5"/>
  <c r="H58" i="5"/>
  <c r="A59" i="5"/>
  <c r="B59" i="5"/>
  <c r="C59" i="5"/>
  <c r="D59" i="5"/>
  <c r="E59" i="5"/>
  <c r="F59" i="5"/>
  <c r="G59" i="5"/>
  <c r="H59" i="5"/>
  <c r="A60" i="5"/>
  <c r="B60" i="5"/>
  <c r="C60" i="5"/>
  <c r="D60" i="5"/>
  <c r="E60" i="5"/>
  <c r="F60" i="5"/>
  <c r="G60" i="5"/>
  <c r="H60" i="5"/>
  <c r="B11" i="4"/>
  <c r="C11" i="4"/>
  <c r="D11" i="4"/>
  <c r="B12" i="4"/>
  <c r="C12" i="4"/>
  <c r="D12" i="4"/>
  <c r="B13" i="4"/>
  <c r="C13" i="4"/>
  <c r="D13" i="4"/>
  <c r="B14" i="4"/>
  <c r="C14" i="4"/>
  <c r="D14" i="4"/>
  <c r="B15" i="4"/>
  <c r="C15" i="4"/>
  <c r="D15" i="4"/>
  <c r="B16" i="4"/>
  <c r="C16" i="4"/>
  <c r="D16" i="4"/>
  <c r="B17" i="4"/>
  <c r="C17" i="4"/>
  <c r="D17" i="4"/>
  <c r="B18" i="4"/>
  <c r="C18" i="4"/>
  <c r="D18" i="4"/>
  <c r="B19" i="4"/>
  <c r="C19" i="4"/>
  <c r="D19" i="4"/>
  <c r="B20" i="4"/>
  <c r="C20" i="4"/>
  <c r="D20" i="4"/>
  <c r="B21" i="4"/>
  <c r="C21" i="4"/>
  <c r="D21" i="4"/>
  <c r="B22" i="4"/>
  <c r="C22" i="4"/>
  <c r="D22" i="4"/>
  <c r="B23" i="4"/>
  <c r="C23" i="4"/>
  <c r="D23" i="4"/>
  <c r="B24" i="4"/>
  <c r="C24" i="4"/>
  <c r="D24" i="4"/>
  <c r="B25" i="4"/>
  <c r="C25" i="4"/>
  <c r="D25" i="4"/>
  <c r="B26" i="4"/>
  <c r="C26" i="4"/>
  <c r="D26" i="4"/>
  <c r="B27" i="4"/>
  <c r="C27" i="4"/>
  <c r="D27" i="4"/>
  <c r="B28" i="4"/>
  <c r="C28" i="4"/>
  <c r="D28" i="4"/>
  <c r="B29" i="4"/>
  <c r="C29" i="4"/>
  <c r="D29" i="4"/>
  <c r="B30" i="4"/>
  <c r="C30" i="4"/>
  <c r="D30" i="4"/>
  <c r="B31" i="4"/>
  <c r="C31" i="4"/>
  <c r="D31" i="4"/>
  <c r="B32" i="4"/>
  <c r="C32" i="4"/>
  <c r="D32" i="4"/>
  <c r="B33" i="4"/>
  <c r="C33" i="4"/>
  <c r="D33" i="4"/>
  <c r="B34" i="4"/>
  <c r="D34" i="4"/>
  <c r="B35" i="4"/>
  <c r="C35" i="4"/>
  <c r="D35" i="4"/>
  <c r="B36" i="4"/>
  <c r="C36" i="4"/>
  <c r="D36" i="4"/>
  <c r="B37" i="4"/>
  <c r="C37" i="4"/>
  <c r="D37" i="4"/>
  <c r="B38" i="4"/>
  <c r="C38" i="4"/>
  <c r="D38" i="4"/>
  <c r="B39" i="4"/>
  <c r="C39" i="4"/>
  <c r="D39" i="4"/>
  <c r="B40" i="4"/>
  <c r="C40" i="4"/>
  <c r="D40" i="4"/>
  <c r="B41" i="4"/>
  <c r="C41" i="4"/>
  <c r="D41" i="4"/>
  <c r="B42" i="4"/>
  <c r="C42" i="4"/>
  <c r="D42" i="4"/>
  <c r="B43" i="4"/>
  <c r="C43" i="4"/>
  <c r="D43" i="4"/>
  <c r="B44" i="4"/>
  <c r="C44" i="4"/>
  <c r="D44" i="4"/>
  <c r="B45" i="4"/>
  <c r="C45" i="4"/>
  <c r="D45" i="4"/>
  <c r="B46" i="4"/>
  <c r="C46" i="4"/>
  <c r="D46" i="4"/>
  <c r="E46" i="4"/>
  <c r="F46" i="4"/>
  <c r="G46" i="4"/>
  <c r="B47" i="4"/>
  <c r="C47" i="4"/>
  <c r="D47" i="4"/>
  <c r="E47" i="4"/>
  <c r="F47" i="4"/>
  <c r="G47" i="4"/>
  <c r="B48" i="4"/>
  <c r="C48" i="4"/>
  <c r="D48" i="4"/>
  <c r="E48" i="4"/>
  <c r="F48" i="4"/>
  <c r="G48" i="4"/>
  <c r="A49" i="4"/>
  <c r="B49" i="4"/>
  <c r="C49" i="4"/>
  <c r="D49" i="4"/>
  <c r="E49" i="4"/>
  <c r="F49" i="4"/>
  <c r="G49" i="4"/>
  <c r="H49" i="4"/>
  <c r="I49" i="4"/>
  <c r="A50" i="4"/>
  <c r="B50" i="4"/>
  <c r="C50" i="4"/>
  <c r="D50" i="4"/>
  <c r="E50" i="4"/>
  <c r="F50" i="4"/>
  <c r="G50" i="4"/>
  <c r="H50" i="4"/>
  <c r="I50" i="4"/>
  <c r="A51" i="4"/>
  <c r="B51" i="4"/>
  <c r="C51" i="4"/>
  <c r="D51" i="4"/>
  <c r="E51" i="4"/>
  <c r="F51" i="4"/>
  <c r="G51" i="4"/>
  <c r="H51" i="4"/>
  <c r="I51" i="4"/>
  <c r="A52" i="4"/>
  <c r="B52" i="4"/>
  <c r="C52" i="4"/>
  <c r="D52" i="4"/>
  <c r="E52" i="4"/>
  <c r="F52" i="4"/>
  <c r="G52" i="4"/>
  <c r="H52" i="4"/>
  <c r="I52" i="4"/>
  <c r="A53" i="4"/>
  <c r="B53" i="4"/>
  <c r="C53" i="4"/>
  <c r="D53" i="4"/>
  <c r="E53" i="4"/>
  <c r="F53" i="4"/>
  <c r="G53" i="4"/>
  <c r="H53" i="4"/>
  <c r="I53" i="4"/>
  <c r="A54" i="4"/>
  <c r="B54" i="4"/>
  <c r="C54" i="4"/>
  <c r="D54" i="4"/>
  <c r="E54" i="4"/>
  <c r="F54" i="4"/>
  <c r="G54" i="4"/>
  <c r="H54" i="4"/>
  <c r="I54" i="4"/>
  <c r="A55" i="4"/>
  <c r="B55" i="4"/>
  <c r="C55" i="4"/>
  <c r="D55" i="4"/>
  <c r="E55" i="4"/>
  <c r="F55" i="4"/>
  <c r="G55" i="4"/>
  <c r="H55" i="4"/>
  <c r="I55" i="4"/>
  <c r="A56" i="4"/>
  <c r="B56" i="4"/>
  <c r="C56" i="4"/>
  <c r="D56" i="4"/>
  <c r="E56" i="4"/>
  <c r="F56" i="4"/>
  <c r="G56" i="4"/>
  <c r="H56" i="4"/>
  <c r="I56" i="4"/>
  <c r="A57" i="4"/>
  <c r="B57" i="4"/>
  <c r="C57" i="4"/>
  <c r="D57" i="4"/>
  <c r="E57" i="4"/>
  <c r="F57" i="4"/>
  <c r="G57" i="4"/>
  <c r="H57" i="4"/>
  <c r="I57" i="4"/>
  <c r="A58" i="4"/>
  <c r="B58" i="4"/>
  <c r="C58" i="4"/>
  <c r="D58" i="4"/>
  <c r="E58" i="4"/>
  <c r="F58" i="4"/>
  <c r="G58" i="4"/>
  <c r="H58" i="4"/>
  <c r="I58" i="4"/>
  <c r="A59" i="4"/>
  <c r="B59" i="4"/>
  <c r="C59" i="4"/>
  <c r="D59" i="4"/>
  <c r="E59" i="4"/>
  <c r="F59" i="4"/>
  <c r="G59" i="4"/>
  <c r="H59" i="4"/>
  <c r="I59" i="4"/>
  <c r="A60" i="4"/>
  <c r="B60" i="4"/>
  <c r="C60" i="4"/>
  <c r="D60" i="4"/>
  <c r="E60" i="4"/>
  <c r="F60" i="4"/>
  <c r="G60" i="4"/>
  <c r="H60" i="4"/>
  <c r="I60" i="4"/>
  <c r="B6" i="1"/>
  <c r="I8" i="3" s="1"/>
  <c r="A11" i="2"/>
  <c r="N49" i="2"/>
  <c r="O49" i="1" s="1"/>
  <c r="O49" i="2"/>
  <c r="O52" i="2"/>
  <c r="O48" i="2"/>
  <c r="N50" i="2"/>
  <c r="O50" i="2"/>
  <c r="O58" i="2"/>
  <c r="DO52" i="2" s="1"/>
  <c r="N51" i="2"/>
  <c r="O51" i="2"/>
  <c r="N52" i="2"/>
  <c r="N53" i="2"/>
  <c r="O53" i="1" s="1"/>
  <c r="O53" i="2"/>
  <c r="DJ53" i="2" s="1"/>
  <c r="N54" i="2"/>
  <c r="O54" i="1" s="1"/>
  <c r="O54" i="2"/>
  <c r="N55" i="2"/>
  <c r="O55" i="2"/>
  <c r="BL55" i="2" s="1"/>
  <c r="N56" i="2"/>
  <c r="O56" i="1" s="1"/>
  <c r="O56" i="2"/>
  <c r="N57" i="2"/>
  <c r="O57" i="1" s="1"/>
  <c r="O57" i="2"/>
  <c r="N58" i="2"/>
  <c r="O58" i="1" s="1"/>
  <c r="N59" i="2"/>
  <c r="O59" i="2"/>
  <c r="DP52" i="2" s="1"/>
  <c r="N60" i="2"/>
  <c r="O60" i="1" s="1"/>
  <c r="O60" i="2"/>
  <c r="BQ60" i="2" s="1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8" i="2"/>
  <c r="A39" i="2"/>
  <c r="A41" i="2"/>
  <c r="A42" i="2"/>
  <c r="A43" i="2"/>
  <c r="A44" i="2"/>
  <c r="A45" i="2"/>
  <c r="A46" i="2"/>
  <c r="A47" i="2"/>
  <c r="A48" i="2"/>
  <c r="A49" i="2"/>
  <c r="P49" i="2"/>
  <c r="A50" i="2"/>
  <c r="P50" i="2"/>
  <c r="A51" i="2"/>
  <c r="P51" i="2"/>
  <c r="A52" i="2"/>
  <c r="P52" i="2"/>
  <c r="A53" i="2"/>
  <c r="P53" i="2"/>
  <c r="A54" i="2"/>
  <c r="P54" i="2"/>
  <c r="A55" i="2"/>
  <c r="P55" i="2"/>
  <c r="A56" i="2"/>
  <c r="P56" i="2"/>
  <c r="A57" i="2"/>
  <c r="P57" i="2"/>
  <c r="A58" i="2"/>
  <c r="P58" i="2"/>
  <c r="A59" i="2"/>
  <c r="P59" i="2"/>
  <c r="A60" i="2"/>
  <c r="P60" i="2"/>
  <c r="B71" i="2"/>
  <c r="C71" i="2"/>
  <c r="D71" i="2"/>
  <c r="E71" i="2"/>
  <c r="F71" i="2"/>
  <c r="G71" i="2"/>
  <c r="H71" i="2"/>
  <c r="I71" i="2"/>
  <c r="J71" i="2"/>
  <c r="K71" i="2"/>
  <c r="L71" i="2"/>
  <c r="M71" i="2"/>
  <c r="B72" i="2"/>
  <c r="C72" i="2"/>
  <c r="D72" i="2"/>
  <c r="E72" i="2"/>
  <c r="F72" i="2"/>
  <c r="G72" i="2"/>
  <c r="H72" i="2"/>
  <c r="I72" i="2"/>
  <c r="J72" i="2"/>
  <c r="K72" i="2"/>
  <c r="L72" i="2"/>
  <c r="M72" i="2"/>
  <c r="B73" i="2"/>
  <c r="C73" i="2"/>
  <c r="D73" i="2"/>
  <c r="E73" i="2"/>
  <c r="F73" i="2"/>
  <c r="G73" i="2"/>
  <c r="H73" i="2"/>
  <c r="I73" i="2"/>
  <c r="J73" i="2"/>
  <c r="K73" i="2"/>
  <c r="L73" i="2"/>
  <c r="M73" i="2"/>
  <c r="B74" i="2"/>
  <c r="C74" i="2"/>
  <c r="D74" i="2"/>
  <c r="E74" i="2"/>
  <c r="F74" i="2"/>
  <c r="G74" i="2"/>
  <c r="H74" i="2"/>
  <c r="I74" i="2"/>
  <c r="J74" i="2"/>
  <c r="K74" i="2"/>
  <c r="L74" i="2"/>
  <c r="M74" i="2"/>
  <c r="B75" i="2"/>
  <c r="C75" i="2"/>
  <c r="D75" i="2"/>
  <c r="E75" i="2"/>
  <c r="F75" i="2"/>
  <c r="G75" i="2"/>
  <c r="H75" i="2"/>
  <c r="I75" i="2"/>
  <c r="J75" i="2"/>
  <c r="K75" i="2"/>
  <c r="L75" i="2"/>
  <c r="M75" i="2"/>
  <c r="B76" i="2"/>
  <c r="C76" i="2"/>
  <c r="D76" i="2"/>
  <c r="E76" i="2"/>
  <c r="F76" i="2"/>
  <c r="G76" i="2"/>
  <c r="H76" i="2"/>
  <c r="I76" i="2"/>
  <c r="J76" i="2"/>
  <c r="K76" i="2"/>
  <c r="L76" i="2"/>
  <c r="M76" i="2"/>
  <c r="B77" i="2"/>
  <c r="C77" i="2"/>
  <c r="D77" i="2"/>
  <c r="E77" i="2"/>
  <c r="F77" i="2"/>
  <c r="G77" i="2"/>
  <c r="H77" i="2"/>
  <c r="I77" i="2"/>
  <c r="J77" i="2"/>
  <c r="K77" i="2"/>
  <c r="L77" i="2"/>
  <c r="M77" i="2"/>
  <c r="B78" i="2"/>
  <c r="C78" i="2"/>
  <c r="D78" i="2"/>
  <c r="E78" i="2"/>
  <c r="F78" i="2"/>
  <c r="G78" i="2"/>
  <c r="H78" i="2"/>
  <c r="I78" i="2"/>
  <c r="J78" i="2"/>
  <c r="K78" i="2"/>
  <c r="L78" i="2"/>
  <c r="M78" i="2"/>
  <c r="B79" i="2"/>
  <c r="C79" i="2"/>
  <c r="D79" i="2"/>
  <c r="E79" i="2"/>
  <c r="F79" i="2"/>
  <c r="G79" i="2"/>
  <c r="H79" i="2"/>
  <c r="I79" i="2"/>
  <c r="J79" i="2"/>
  <c r="K79" i="2"/>
  <c r="L79" i="2"/>
  <c r="M79" i="2"/>
  <c r="B80" i="2"/>
  <c r="C80" i="2"/>
  <c r="D80" i="2"/>
  <c r="E80" i="2"/>
  <c r="F80" i="2"/>
  <c r="G80" i="2"/>
  <c r="H80" i="2"/>
  <c r="I80" i="2"/>
  <c r="J80" i="2"/>
  <c r="K80" i="2"/>
  <c r="L80" i="2"/>
  <c r="M80" i="2"/>
  <c r="B81" i="2"/>
  <c r="C81" i="2"/>
  <c r="D81" i="2"/>
  <c r="E81" i="2"/>
  <c r="F81" i="2"/>
  <c r="G81" i="2"/>
  <c r="H81" i="2"/>
  <c r="I81" i="2"/>
  <c r="J81" i="2"/>
  <c r="K81" i="2"/>
  <c r="L81" i="2"/>
  <c r="M81" i="2"/>
  <c r="B82" i="2"/>
  <c r="C82" i="2"/>
  <c r="D82" i="2"/>
  <c r="E82" i="2"/>
  <c r="F82" i="2"/>
  <c r="G82" i="2"/>
  <c r="H82" i="2"/>
  <c r="I82" i="2"/>
  <c r="J82" i="2"/>
  <c r="K82" i="2"/>
  <c r="L82" i="2"/>
  <c r="M82" i="2"/>
  <c r="B83" i="2"/>
  <c r="C83" i="2"/>
  <c r="D83" i="2"/>
  <c r="E83" i="2"/>
  <c r="F83" i="2"/>
  <c r="G83" i="2"/>
  <c r="H83" i="2"/>
  <c r="I83" i="2"/>
  <c r="J83" i="2"/>
  <c r="K83" i="2"/>
  <c r="L83" i="2"/>
  <c r="M83" i="2"/>
  <c r="B84" i="2"/>
  <c r="C84" i="2"/>
  <c r="D84" i="2"/>
  <c r="E84" i="2"/>
  <c r="F84" i="2"/>
  <c r="G84" i="2"/>
  <c r="H84" i="2"/>
  <c r="I84" i="2"/>
  <c r="J84" i="2"/>
  <c r="K84" i="2"/>
  <c r="L84" i="2"/>
  <c r="M84" i="2"/>
  <c r="B85" i="2"/>
  <c r="C85" i="2"/>
  <c r="D85" i="2"/>
  <c r="E85" i="2"/>
  <c r="F85" i="2"/>
  <c r="G85" i="2"/>
  <c r="H85" i="2"/>
  <c r="I85" i="2"/>
  <c r="J85" i="2"/>
  <c r="K85" i="2"/>
  <c r="L85" i="2"/>
  <c r="M85" i="2"/>
  <c r="B86" i="2"/>
  <c r="C86" i="2"/>
  <c r="D86" i="2"/>
  <c r="E86" i="2"/>
  <c r="F86" i="2"/>
  <c r="G86" i="2"/>
  <c r="H86" i="2"/>
  <c r="I86" i="2"/>
  <c r="J86" i="2"/>
  <c r="K86" i="2"/>
  <c r="L86" i="2"/>
  <c r="M86" i="2"/>
  <c r="B87" i="2"/>
  <c r="C87" i="2"/>
  <c r="D87" i="2"/>
  <c r="E87" i="2"/>
  <c r="F87" i="2"/>
  <c r="G87" i="2"/>
  <c r="H87" i="2"/>
  <c r="I87" i="2"/>
  <c r="J87" i="2"/>
  <c r="K87" i="2"/>
  <c r="L87" i="2"/>
  <c r="M87" i="2"/>
  <c r="B88" i="2"/>
  <c r="C88" i="2"/>
  <c r="D88" i="2"/>
  <c r="E88" i="2"/>
  <c r="F88" i="2"/>
  <c r="G88" i="2"/>
  <c r="H88" i="2"/>
  <c r="I88" i="2"/>
  <c r="J88" i="2"/>
  <c r="K88" i="2"/>
  <c r="L88" i="2"/>
  <c r="M88" i="2"/>
  <c r="B89" i="2"/>
  <c r="C89" i="2"/>
  <c r="D89" i="2"/>
  <c r="E89" i="2"/>
  <c r="F89" i="2"/>
  <c r="G89" i="2"/>
  <c r="H89" i="2"/>
  <c r="I89" i="2"/>
  <c r="J89" i="2"/>
  <c r="K89" i="2"/>
  <c r="L89" i="2"/>
  <c r="M89" i="2"/>
  <c r="B90" i="2"/>
  <c r="C90" i="2"/>
  <c r="D90" i="2"/>
  <c r="E90" i="2"/>
  <c r="F90" i="2"/>
  <c r="G90" i="2"/>
  <c r="H90" i="2"/>
  <c r="I90" i="2"/>
  <c r="J90" i="2"/>
  <c r="K90" i="2"/>
  <c r="L90" i="2"/>
  <c r="M90" i="2"/>
  <c r="B91" i="2"/>
  <c r="C91" i="2"/>
  <c r="D91" i="2"/>
  <c r="E91" i="2"/>
  <c r="F91" i="2"/>
  <c r="G91" i="2"/>
  <c r="H91" i="2"/>
  <c r="I91" i="2"/>
  <c r="J91" i="2"/>
  <c r="K91" i="2"/>
  <c r="L91" i="2"/>
  <c r="M91" i="2"/>
  <c r="B92" i="2"/>
  <c r="C92" i="2"/>
  <c r="D92" i="2"/>
  <c r="E92" i="2"/>
  <c r="F92" i="2"/>
  <c r="G92" i="2"/>
  <c r="H92" i="2"/>
  <c r="I92" i="2"/>
  <c r="J92" i="2"/>
  <c r="K92" i="2"/>
  <c r="L92" i="2"/>
  <c r="M92" i="2"/>
  <c r="B93" i="2"/>
  <c r="C93" i="2"/>
  <c r="D93" i="2"/>
  <c r="E93" i="2"/>
  <c r="F93" i="2"/>
  <c r="G93" i="2"/>
  <c r="H93" i="2"/>
  <c r="I93" i="2"/>
  <c r="J93" i="2"/>
  <c r="K93" i="2"/>
  <c r="L93" i="2"/>
  <c r="M93" i="2"/>
  <c r="B94" i="2"/>
  <c r="C94" i="2"/>
  <c r="D94" i="2"/>
  <c r="E94" i="2"/>
  <c r="F94" i="2"/>
  <c r="G94" i="2"/>
  <c r="H94" i="2"/>
  <c r="I94" i="2"/>
  <c r="J94" i="2"/>
  <c r="K94" i="2"/>
  <c r="L94" i="2"/>
  <c r="M94" i="2"/>
  <c r="B95" i="2"/>
  <c r="C95" i="2"/>
  <c r="D95" i="2"/>
  <c r="E95" i="2"/>
  <c r="F95" i="2"/>
  <c r="G95" i="2"/>
  <c r="H95" i="2"/>
  <c r="I95" i="2"/>
  <c r="J95" i="2"/>
  <c r="K95" i="2"/>
  <c r="L95" i="2"/>
  <c r="M95" i="2"/>
  <c r="B96" i="2"/>
  <c r="C96" i="2"/>
  <c r="D96" i="2"/>
  <c r="E96" i="2"/>
  <c r="F96" i="2"/>
  <c r="G96" i="2"/>
  <c r="H96" i="2"/>
  <c r="I96" i="2"/>
  <c r="J96" i="2"/>
  <c r="K96" i="2"/>
  <c r="L96" i="2"/>
  <c r="M96" i="2"/>
  <c r="B97" i="2"/>
  <c r="C97" i="2"/>
  <c r="D97" i="2"/>
  <c r="E97" i="2"/>
  <c r="F97" i="2"/>
  <c r="G97" i="2"/>
  <c r="H97" i="2"/>
  <c r="I97" i="2"/>
  <c r="J97" i="2"/>
  <c r="K97" i="2"/>
  <c r="L97" i="2"/>
  <c r="M97" i="2"/>
  <c r="B98" i="2"/>
  <c r="C98" i="2"/>
  <c r="D98" i="2"/>
  <c r="E98" i="2"/>
  <c r="F98" i="2"/>
  <c r="G98" i="2"/>
  <c r="H98" i="2"/>
  <c r="I98" i="2"/>
  <c r="J98" i="2"/>
  <c r="K98" i="2"/>
  <c r="L98" i="2"/>
  <c r="M98" i="2"/>
  <c r="B99" i="2"/>
  <c r="C99" i="2"/>
  <c r="D99" i="2"/>
  <c r="E99" i="2"/>
  <c r="F99" i="2"/>
  <c r="G99" i="2"/>
  <c r="H99" i="2"/>
  <c r="I99" i="2"/>
  <c r="J99" i="2"/>
  <c r="K99" i="2"/>
  <c r="L99" i="2"/>
  <c r="M99" i="2"/>
  <c r="B100" i="2"/>
  <c r="C100" i="2"/>
  <c r="D100" i="2"/>
  <c r="E100" i="2"/>
  <c r="F100" i="2"/>
  <c r="G100" i="2"/>
  <c r="H100" i="2"/>
  <c r="I100" i="2"/>
  <c r="J100" i="2"/>
  <c r="K100" i="2"/>
  <c r="L100" i="2"/>
  <c r="M100" i="2"/>
  <c r="B101" i="2"/>
  <c r="C101" i="2"/>
  <c r="D101" i="2"/>
  <c r="E101" i="2"/>
  <c r="F101" i="2"/>
  <c r="G101" i="2"/>
  <c r="H101" i="2"/>
  <c r="I101" i="2"/>
  <c r="J101" i="2"/>
  <c r="K101" i="2"/>
  <c r="L101" i="2"/>
  <c r="M101" i="2"/>
  <c r="B102" i="2"/>
  <c r="C102" i="2"/>
  <c r="D102" i="2"/>
  <c r="E102" i="2"/>
  <c r="F102" i="2"/>
  <c r="G102" i="2"/>
  <c r="H102" i="2"/>
  <c r="I102" i="2"/>
  <c r="J102" i="2"/>
  <c r="K102" i="2"/>
  <c r="L102" i="2"/>
  <c r="M102" i="2"/>
  <c r="B103" i="2"/>
  <c r="C103" i="2"/>
  <c r="D103" i="2"/>
  <c r="E103" i="2"/>
  <c r="F103" i="2"/>
  <c r="G103" i="2"/>
  <c r="H103" i="2"/>
  <c r="I103" i="2"/>
  <c r="J103" i="2"/>
  <c r="K103" i="2"/>
  <c r="L103" i="2"/>
  <c r="M103" i="2"/>
  <c r="B104" i="2"/>
  <c r="C104" i="2"/>
  <c r="D104" i="2"/>
  <c r="E104" i="2"/>
  <c r="F104" i="2"/>
  <c r="G104" i="2"/>
  <c r="H104" i="2"/>
  <c r="I104" i="2"/>
  <c r="J104" i="2"/>
  <c r="K104" i="2"/>
  <c r="L104" i="2"/>
  <c r="M104" i="2"/>
  <c r="B105" i="2"/>
  <c r="C105" i="2"/>
  <c r="D105" i="2"/>
  <c r="E105" i="2"/>
  <c r="F105" i="2"/>
  <c r="G105" i="2"/>
  <c r="H105" i="2"/>
  <c r="I105" i="2"/>
  <c r="J105" i="2"/>
  <c r="K105" i="2"/>
  <c r="L105" i="2"/>
  <c r="M105" i="2"/>
  <c r="B106" i="2"/>
  <c r="C106" i="2"/>
  <c r="D106" i="2"/>
  <c r="E106" i="2"/>
  <c r="F106" i="2"/>
  <c r="G106" i="2"/>
  <c r="H106" i="2"/>
  <c r="I106" i="2"/>
  <c r="J106" i="2"/>
  <c r="K106" i="2"/>
  <c r="L106" i="2"/>
  <c r="M106" i="2"/>
  <c r="B107" i="2"/>
  <c r="C107" i="2"/>
  <c r="D107" i="2"/>
  <c r="E107" i="2"/>
  <c r="F107" i="2"/>
  <c r="G107" i="2"/>
  <c r="H107" i="2"/>
  <c r="I107" i="2"/>
  <c r="J107" i="2"/>
  <c r="K107" i="2"/>
  <c r="L107" i="2"/>
  <c r="M107" i="2"/>
  <c r="B108" i="2"/>
  <c r="C108" i="2"/>
  <c r="D108" i="2"/>
  <c r="E108" i="2"/>
  <c r="F108" i="2"/>
  <c r="G108" i="2"/>
  <c r="H108" i="2"/>
  <c r="I108" i="2"/>
  <c r="J108" i="2"/>
  <c r="K108" i="2"/>
  <c r="L108" i="2"/>
  <c r="M108" i="2"/>
  <c r="B109" i="2"/>
  <c r="C109" i="2"/>
  <c r="D109" i="2"/>
  <c r="E109" i="2"/>
  <c r="F109" i="2"/>
  <c r="G109" i="2"/>
  <c r="H109" i="2"/>
  <c r="I109" i="2"/>
  <c r="J109" i="2"/>
  <c r="K109" i="2"/>
  <c r="L109" i="2"/>
  <c r="M109" i="2"/>
  <c r="B110" i="2"/>
  <c r="C110" i="2"/>
  <c r="D110" i="2"/>
  <c r="E110" i="2"/>
  <c r="F110" i="2"/>
  <c r="G110" i="2"/>
  <c r="H110" i="2"/>
  <c r="I110" i="2"/>
  <c r="J110" i="2"/>
  <c r="K110" i="2"/>
  <c r="L110" i="2"/>
  <c r="M110" i="2"/>
  <c r="B111" i="2"/>
  <c r="C111" i="2"/>
  <c r="D111" i="2"/>
  <c r="E111" i="2"/>
  <c r="F111" i="2"/>
  <c r="G111" i="2"/>
  <c r="H111" i="2"/>
  <c r="I111" i="2"/>
  <c r="J111" i="2"/>
  <c r="K111" i="2"/>
  <c r="L111" i="2"/>
  <c r="M111" i="2"/>
  <c r="B112" i="2"/>
  <c r="C112" i="2"/>
  <c r="D112" i="2"/>
  <c r="E112" i="2"/>
  <c r="F112" i="2"/>
  <c r="G112" i="2"/>
  <c r="H112" i="2"/>
  <c r="I112" i="2"/>
  <c r="J112" i="2"/>
  <c r="K112" i="2"/>
  <c r="L112" i="2"/>
  <c r="M112" i="2"/>
  <c r="B113" i="2"/>
  <c r="C113" i="2"/>
  <c r="D113" i="2"/>
  <c r="E113" i="2"/>
  <c r="F113" i="2"/>
  <c r="G113" i="2"/>
  <c r="H113" i="2"/>
  <c r="I113" i="2"/>
  <c r="J113" i="2"/>
  <c r="K113" i="2"/>
  <c r="L113" i="2"/>
  <c r="M113" i="2"/>
  <c r="B114" i="2"/>
  <c r="C114" i="2"/>
  <c r="D114" i="2"/>
  <c r="E114" i="2"/>
  <c r="F114" i="2"/>
  <c r="G114" i="2"/>
  <c r="H114" i="2"/>
  <c r="I114" i="2"/>
  <c r="J114" i="2"/>
  <c r="K114" i="2"/>
  <c r="L114" i="2"/>
  <c r="M114" i="2"/>
  <c r="B115" i="2"/>
  <c r="C115" i="2"/>
  <c r="D115" i="2"/>
  <c r="E115" i="2"/>
  <c r="F115" i="2"/>
  <c r="G115" i="2"/>
  <c r="H115" i="2"/>
  <c r="I115" i="2"/>
  <c r="J115" i="2"/>
  <c r="K115" i="2"/>
  <c r="L115" i="2"/>
  <c r="M115" i="2"/>
  <c r="B116" i="2"/>
  <c r="C116" i="2"/>
  <c r="D116" i="2"/>
  <c r="E116" i="2"/>
  <c r="F116" i="2"/>
  <c r="G116" i="2"/>
  <c r="H116" i="2"/>
  <c r="I116" i="2"/>
  <c r="J116" i="2"/>
  <c r="K116" i="2"/>
  <c r="L116" i="2"/>
  <c r="M116" i="2"/>
  <c r="B117" i="2"/>
  <c r="C117" i="2"/>
  <c r="D117" i="2"/>
  <c r="E117" i="2"/>
  <c r="F117" i="2"/>
  <c r="G117" i="2"/>
  <c r="H117" i="2"/>
  <c r="I117" i="2"/>
  <c r="J117" i="2"/>
  <c r="K117" i="2"/>
  <c r="L117" i="2"/>
  <c r="M117" i="2"/>
  <c r="B118" i="2"/>
  <c r="C118" i="2"/>
  <c r="D118" i="2"/>
  <c r="E118" i="2"/>
  <c r="F118" i="2"/>
  <c r="G118" i="2"/>
  <c r="H118" i="2"/>
  <c r="I118" i="2"/>
  <c r="J118" i="2"/>
  <c r="K118" i="2"/>
  <c r="L118" i="2"/>
  <c r="M118" i="2"/>
  <c r="B119" i="2"/>
  <c r="C119" i="2"/>
  <c r="D119" i="2"/>
  <c r="E119" i="2"/>
  <c r="F119" i="2"/>
  <c r="G119" i="2"/>
  <c r="H119" i="2"/>
  <c r="I119" i="2"/>
  <c r="J119" i="2"/>
  <c r="K119" i="2"/>
  <c r="L119" i="2"/>
  <c r="M119" i="2"/>
  <c r="B120" i="2"/>
  <c r="C120" i="2"/>
  <c r="D120" i="2"/>
  <c r="E120" i="2"/>
  <c r="F120" i="2"/>
  <c r="G120" i="2"/>
  <c r="H120" i="2"/>
  <c r="I120" i="2"/>
  <c r="J120" i="2"/>
  <c r="K120" i="2"/>
  <c r="L120" i="2"/>
  <c r="M120" i="2"/>
  <c r="A11" i="3"/>
  <c r="L71" i="3"/>
  <c r="B71" i="3"/>
  <c r="C71" i="3"/>
  <c r="D71" i="3"/>
  <c r="E71" i="3"/>
  <c r="F71" i="3"/>
  <c r="G71" i="3"/>
  <c r="H71" i="3"/>
  <c r="I71" i="3"/>
  <c r="J71" i="3"/>
  <c r="K71" i="3"/>
  <c r="M71" i="3"/>
  <c r="F72" i="3"/>
  <c r="G72" i="3"/>
  <c r="L72" i="3"/>
  <c r="B72" i="3"/>
  <c r="C72" i="3"/>
  <c r="D72" i="3"/>
  <c r="E72" i="3"/>
  <c r="H72" i="3"/>
  <c r="I72" i="3"/>
  <c r="J72" i="3"/>
  <c r="K72" i="3"/>
  <c r="M72" i="3"/>
  <c r="H73" i="3"/>
  <c r="B73" i="3"/>
  <c r="C73" i="3"/>
  <c r="D73" i="3"/>
  <c r="E73" i="3"/>
  <c r="F73" i="3"/>
  <c r="G73" i="3"/>
  <c r="I73" i="3"/>
  <c r="J73" i="3"/>
  <c r="K73" i="3"/>
  <c r="L73" i="3"/>
  <c r="M73" i="3"/>
  <c r="B74" i="3"/>
  <c r="C74" i="3"/>
  <c r="D74" i="3"/>
  <c r="F74" i="3"/>
  <c r="G74" i="3"/>
  <c r="L74" i="3"/>
  <c r="E74" i="3"/>
  <c r="H74" i="3"/>
  <c r="I74" i="3"/>
  <c r="J74" i="3"/>
  <c r="K74" i="3"/>
  <c r="M74" i="3"/>
  <c r="G75" i="3"/>
  <c r="L75" i="3"/>
  <c r="B75" i="3"/>
  <c r="C75" i="3"/>
  <c r="D75" i="3"/>
  <c r="E75" i="3"/>
  <c r="F75" i="3"/>
  <c r="H75" i="3"/>
  <c r="I75" i="3"/>
  <c r="J75" i="3"/>
  <c r="K75" i="3"/>
  <c r="M75" i="3"/>
  <c r="B76" i="3"/>
  <c r="C76" i="3"/>
  <c r="G76" i="3"/>
  <c r="H76" i="3"/>
  <c r="L76" i="3"/>
  <c r="D76" i="3"/>
  <c r="E76" i="3"/>
  <c r="F76" i="3"/>
  <c r="I76" i="3"/>
  <c r="J76" i="3"/>
  <c r="K76" i="3"/>
  <c r="M76" i="3"/>
  <c r="C77" i="3"/>
  <c r="D77" i="3"/>
  <c r="F77" i="3"/>
  <c r="J77" i="3"/>
  <c r="L77" i="3"/>
  <c r="K77" i="3"/>
  <c r="B77" i="3"/>
  <c r="E77" i="3"/>
  <c r="G77" i="3"/>
  <c r="H77" i="3"/>
  <c r="I77" i="3"/>
  <c r="M77" i="3"/>
  <c r="G78" i="3"/>
  <c r="L78" i="3"/>
  <c r="I78" i="3"/>
  <c r="B78" i="3"/>
  <c r="C78" i="3"/>
  <c r="D78" i="3"/>
  <c r="E78" i="3"/>
  <c r="F78" i="3"/>
  <c r="H78" i="3"/>
  <c r="J78" i="3"/>
  <c r="K78" i="3"/>
  <c r="M78" i="3"/>
  <c r="C79" i="3"/>
  <c r="F79" i="3"/>
  <c r="G79" i="3"/>
  <c r="H79" i="3"/>
  <c r="I79" i="3"/>
  <c r="L79" i="3"/>
  <c r="M79" i="3"/>
  <c r="B79" i="3"/>
  <c r="D79" i="3"/>
  <c r="E79" i="3"/>
  <c r="J79" i="3"/>
  <c r="K79" i="3"/>
  <c r="F80" i="3"/>
  <c r="L80" i="3"/>
  <c r="B80" i="3"/>
  <c r="C80" i="3"/>
  <c r="D80" i="3"/>
  <c r="E80" i="3"/>
  <c r="G80" i="3"/>
  <c r="H80" i="3"/>
  <c r="I80" i="3"/>
  <c r="J80" i="3"/>
  <c r="K80" i="3"/>
  <c r="M80" i="3"/>
  <c r="C81" i="3"/>
  <c r="D81" i="3"/>
  <c r="B81" i="3"/>
  <c r="E81" i="3"/>
  <c r="F81" i="3"/>
  <c r="G81" i="3"/>
  <c r="H81" i="3"/>
  <c r="I81" i="3"/>
  <c r="J81" i="3"/>
  <c r="K81" i="3"/>
  <c r="L81" i="3"/>
  <c r="M81" i="3"/>
  <c r="C82" i="3"/>
  <c r="D82" i="3"/>
  <c r="F82" i="3"/>
  <c r="G82" i="3"/>
  <c r="H82" i="3"/>
  <c r="K82" i="3"/>
  <c r="L82" i="3"/>
  <c r="B82" i="3"/>
  <c r="E82" i="3"/>
  <c r="I82" i="3"/>
  <c r="J82" i="3"/>
  <c r="M82" i="3"/>
  <c r="C83" i="3"/>
  <c r="F83" i="3"/>
  <c r="G83" i="3"/>
  <c r="H83" i="3"/>
  <c r="L83" i="3"/>
  <c r="B83" i="3"/>
  <c r="D83" i="3"/>
  <c r="E83" i="3"/>
  <c r="I83" i="3"/>
  <c r="J83" i="3"/>
  <c r="K83" i="3"/>
  <c r="M83" i="3"/>
  <c r="G84" i="3"/>
  <c r="B84" i="3"/>
  <c r="C84" i="3"/>
  <c r="D84" i="3"/>
  <c r="E84" i="3"/>
  <c r="F84" i="3"/>
  <c r="H84" i="3"/>
  <c r="I84" i="3"/>
  <c r="J84" i="3"/>
  <c r="K84" i="3"/>
  <c r="L84" i="3"/>
  <c r="M84" i="3"/>
  <c r="G85" i="3"/>
  <c r="H85" i="3"/>
  <c r="K85" i="3"/>
  <c r="B85" i="3"/>
  <c r="C85" i="3"/>
  <c r="D85" i="3"/>
  <c r="E85" i="3"/>
  <c r="F85" i="3"/>
  <c r="I85" i="3"/>
  <c r="J85" i="3"/>
  <c r="L85" i="3"/>
  <c r="M85" i="3"/>
  <c r="C86" i="3"/>
  <c r="D86" i="3"/>
  <c r="F86" i="3"/>
  <c r="G86" i="3"/>
  <c r="J86" i="3"/>
  <c r="L86" i="3"/>
  <c r="I86" i="3"/>
  <c r="B86" i="3"/>
  <c r="E86" i="3"/>
  <c r="H86" i="3"/>
  <c r="K86" i="3"/>
  <c r="M86" i="3"/>
  <c r="B87" i="3"/>
  <c r="C87" i="3"/>
  <c r="D87" i="3"/>
  <c r="F87" i="3"/>
  <c r="G87" i="3"/>
  <c r="L87" i="3"/>
  <c r="E87" i="3"/>
  <c r="H87" i="3"/>
  <c r="I87" i="3"/>
  <c r="J87" i="3"/>
  <c r="K87" i="3"/>
  <c r="M87" i="3"/>
  <c r="C88" i="3"/>
  <c r="F88" i="3"/>
  <c r="G88" i="3"/>
  <c r="L88" i="3"/>
  <c r="B88" i="3"/>
  <c r="D88" i="3"/>
  <c r="E88" i="3"/>
  <c r="H88" i="3"/>
  <c r="I88" i="3"/>
  <c r="J88" i="3"/>
  <c r="K88" i="3"/>
  <c r="M88" i="3"/>
  <c r="D89" i="3"/>
  <c r="F89" i="3"/>
  <c r="G89" i="3"/>
  <c r="H89" i="3"/>
  <c r="I89" i="3"/>
  <c r="L89" i="3"/>
  <c r="B89" i="3"/>
  <c r="C89" i="3"/>
  <c r="E89" i="3"/>
  <c r="J89" i="3"/>
  <c r="K89" i="3"/>
  <c r="M89" i="3"/>
  <c r="L90" i="3"/>
  <c r="B90" i="3"/>
  <c r="C90" i="3"/>
  <c r="D90" i="3"/>
  <c r="E90" i="3"/>
  <c r="F90" i="3"/>
  <c r="G90" i="3"/>
  <c r="H90" i="3"/>
  <c r="I90" i="3"/>
  <c r="J90" i="3"/>
  <c r="K90" i="3"/>
  <c r="M90" i="3"/>
  <c r="E91" i="3"/>
  <c r="F91" i="3"/>
  <c r="G91" i="3"/>
  <c r="L91" i="3"/>
  <c r="B91" i="3"/>
  <c r="C91" i="3"/>
  <c r="D91" i="3"/>
  <c r="H91" i="3"/>
  <c r="I91" i="3"/>
  <c r="J91" i="3"/>
  <c r="K91" i="3"/>
  <c r="M91" i="3"/>
  <c r="D92" i="3"/>
  <c r="L92" i="3"/>
  <c r="B92" i="3"/>
  <c r="C92" i="3"/>
  <c r="E92" i="3"/>
  <c r="F92" i="3"/>
  <c r="G92" i="3"/>
  <c r="H92" i="3"/>
  <c r="I92" i="3"/>
  <c r="J92" i="3"/>
  <c r="K92" i="3"/>
  <c r="M92" i="3"/>
  <c r="C93" i="3"/>
  <c r="F93" i="3"/>
  <c r="G93" i="3"/>
  <c r="H93" i="3"/>
  <c r="L93" i="3"/>
  <c r="M93" i="3"/>
  <c r="B93" i="3"/>
  <c r="D93" i="3"/>
  <c r="E93" i="3"/>
  <c r="I93" i="3"/>
  <c r="J93" i="3"/>
  <c r="K93" i="3"/>
  <c r="C94" i="3"/>
  <c r="L94" i="3"/>
  <c r="B94" i="3"/>
  <c r="D94" i="3"/>
  <c r="E94" i="3"/>
  <c r="F94" i="3"/>
  <c r="G94" i="3"/>
  <c r="H94" i="3"/>
  <c r="I94" i="3"/>
  <c r="J94" i="3"/>
  <c r="K94" i="3"/>
  <c r="M94" i="3"/>
  <c r="D95" i="3"/>
  <c r="G95" i="3"/>
  <c r="L95" i="3"/>
  <c r="B95" i="3"/>
  <c r="C95" i="3"/>
  <c r="E95" i="3"/>
  <c r="F95" i="3"/>
  <c r="H95" i="3"/>
  <c r="I95" i="3"/>
  <c r="J95" i="3"/>
  <c r="K95" i="3"/>
  <c r="M95" i="3"/>
  <c r="B96" i="3"/>
  <c r="C96" i="3"/>
  <c r="F96" i="3"/>
  <c r="G96" i="3"/>
  <c r="H96" i="3"/>
  <c r="I96" i="3"/>
  <c r="K96" i="3"/>
  <c r="L96" i="3"/>
  <c r="D96" i="3"/>
  <c r="E96" i="3"/>
  <c r="J96" i="3"/>
  <c r="M96" i="3"/>
  <c r="F97" i="3"/>
  <c r="G97" i="3"/>
  <c r="L97" i="3"/>
  <c r="B97" i="3"/>
  <c r="C97" i="3"/>
  <c r="D97" i="3"/>
  <c r="E97" i="3"/>
  <c r="H97" i="3"/>
  <c r="I97" i="3"/>
  <c r="J97" i="3"/>
  <c r="K97" i="3"/>
  <c r="M97" i="3"/>
  <c r="D98" i="3"/>
  <c r="F98" i="3"/>
  <c r="G98" i="3"/>
  <c r="H98" i="3"/>
  <c r="L98" i="3"/>
  <c r="M98" i="3"/>
  <c r="B98" i="3"/>
  <c r="C98" i="3"/>
  <c r="E98" i="3"/>
  <c r="I98" i="3"/>
  <c r="J98" i="3"/>
  <c r="K98" i="3"/>
  <c r="C99" i="3"/>
  <c r="D99" i="3"/>
  <c r="F99" i="3"/>
  <c r="H99" i="3"/>
  <c r="I99" i="3"/>
  <c r="L99" i="3"/>
  <c r="M99" i="3"/>
  <c r="B99" i="3"/>
  <c r="E99" i="3"/>
  <c r="G99" i="3"/>
  <c r="J99" i="3"/>
  <c r="K99" i="3"/>
  <c r="C100" i="3"/>
  <c r="G100" i="3"/>
  <c r="L100" i="3"/>
  <c r="I100" i="3"/>
  <c r="B100" i="3"/>
  <c r="D100" i="3"/>
  <c r="E100" i="3"/>
  <c r="F100" i="3"/>
  <c r="H100" i="3"/>
  <c r="J100" i="3"/>
  <c r="K100" i="3"/>
  <c r="M100" i="3"/>
  <c r="C101" i="3"/>
  <c r="D101" i="3"/>
  <c r="F101" i="3"/>
  <c r="G101" i="3"/>
  <c r="K101" i="3"/>
  <c r="L101" i="3"/>
  <c r="B101" i="3"/>
  <c r="E101" i="3"/>
  <c r="H101" i="3"/>
  <c r="I101" i="3"/>
  <c r="J101" i="3"/>
  <c r="M101" i="3"/>
  <c r="C102" i="3"/>
  <c r="F102" i="3"/>
  <c r="G102" i="3"/>
  <c r="B102" i="3"/>
  <c r="D102" i="3"/>
  <c r="E102" i="3"/>
  <c r="H102" i="3"/>
  <c r="I102" i="3"/>
  <c r="J102" i="3"/>
  <c r="K102" i="3"/>
  <c r="L102" i="3"/>
  <c r="M102" i="3"/>
  <c r="J103" i="3"/>
  <c r="K103" i="3"/>
  <c r="L103" i="3"/>
  <c r="M103" i="3"/>
  <c r="B103" i="3"/>
  <c r="C103" i="3"/>
  <c r="D103" i="3"/>
  <c r="E103" i="3"/>
  <c r="G103" i="3"/>
  <c r="H103" i="3"/>
  <c r="G104" i="3"/>
  <c r="J104" i="3"/>
  <c r="K104" i="3"/>
  <c r="L104" i="3"/>
  <c r="M104" i="3"/>
  <c r="B104" i="3"/>
  <c r="B105" i="3"/>
  <c r="E105" i="3"/>
  <c r="B106" i="3"/>
  <c r="C106" i="3"/>
  <c r="D106" i="3"/>
  <c r="E106" i="3"/>
  <c r="J106" i="3"/>
  <c r="L106" i="3"/>
  <c r="B107" i="3"/>
  <c r="C107" i="3"/>
  <c r="D107" i="3"/>
  <c r="E107" i="3"/>
  <c r="L107" i="3"/>
  <c r="B108" i="3"/>
  <c r="C108" i="3"/>
  <c r="D108" i="3"/>
  <c r="E108" i="3"/>
  <c r="G108" i="3"/>
  <c r="I108" i="3"/>
  <c r="J108" i="3"/>
  <c r="O49" i="3"/>
  <c r="N49" i="3"/>
  <c r="DO49" i="3" s="1"/>
  <c r="O50" i="3"/>
  <c r="O58" i="3"/>
  <c r="O51" i="3"/>
  <c r="BH51" i="3" s="1"/>
  <c r="O52" i="3"/>
  <c r="O53" i="3"/>
  <c r="O54" i="3"/>
  <c r="O46" i="3"/>
  <c r="DC46" i="3" s="1"/>
  <c r="O55" i="3"/>
  <c r="O56" i="3"/>
  <c r="O57" i="3"/>
  <c r="O59" i="3"/>
  <c r="O60" i="3"/>
  <c r="N50" i="3"/>
  <c r="P50" i="1" s="1"/>
  <c r="N51" i="3"/>
  <c r="N52" i="3"/>
  <c r="P52" i="1" s="1"/>
  <c r="N53" i="3"/>
  <c r="P53" i="1" s="1"/>
  <c r="N54" i="3"/>
  <c r="DK42" i="3" s="1"/>
  <c r="N55" i="3"/>
  <c r="N56" i="3"/>
  <c r="P56" i="1" s="1"/>
  <c r="N57" i="3"/>
  <c r="N58" i="3"/>
  <c r="N59" i="3"/>
  <c r="N60" i="3"/>
  <c r="BQ48" i="3" s="1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P49" i="3"/>
  <c r="A50" i="3"/>
  <c r="P50" i="3"/>
  <c r="A51" i="3"/>
  <c r="P51" i="3"/>
  <c r="A52" i="3"/>
  <c r="P52" i="3"/>
  <c r="A53" i="3"/>
  <c r="P53" i="3"/>
  <c r="A54" i="3"/>
  <c r="P54" i="3"/>
  <c r="A55" i="3"/>
  <c r="P55" i="3"/>
  <c r="A56" i="3"/>
  <c r="P56" i="3"/>
  <c r="A57" i="3"/>
  <c r="P57" i="3"/>
  <c r="A58" i="3"/>
  <c r="P58" i="3"/>
  <c r="A59" i="3"/>
  <c r="P59" i="3"/>
  <c r="A60" i="3"/>
  <c r="P60" i="3"/>
  <c r="F103" i="3"/>
  <c r="I103" i="3"/>
  <c r="C104" i="3"/>
  <c r="D104" i="3"/>
  <c r="E104" i="3"/>
  <c r="F104" i="3"/>
  <c r="H104" i="3"/>
  <c r="I104" i="3"/>
  <c r="C105" i="3"/>
  <c r="D105" i="3"/>
  <c r="F105" i="3"/>
  <c r="G105" i="3"/>
  <c r="H105" i="3"/>
  <c r="I105" i="3"/>
  <c r="J105" i="3"/>
  <c r="K105" i="3"/>
  <c r="L105" i="3"/>
  <c r="M105" i="3"/>
  <c r="F106" i="3"/>
  <c r="G106" i="3"/>
  <c r="H106" i="3"/>
  <c r="I106" i="3"/>
  <c r="K106" i="3"/>
  <c r="M106" i="3"/>
  <c r="F107" i="3"/>
  <c r="G107" i="3"/>
  <c r="H107" i="3"/>
  <c r="I107" i="3"/>
  <c r="J107" i="3"/>
  <c r="K107" i="3"/>
  <c r="M107" i="3"/>
  <c r="F108" i="3"/>
  <c r="H108" i="3"/>
  <c r="K108" i="3"/>
  <c r="L108" i="3"/>
  <c r="M108" i="3"/>
  <c r="B109" i="3"/>
  <c r="C109" i="3"/>
  <c r="D109" i="3"/>
  <c r="E109" i="3"/>
  <c r="F109" i="3"/>
  <c r="G109" i="3"/>
  <c r="H109" i="3"/>
  <c r="I109" i="3"/>
  <c r="J109" i="3"/>
  <c r="K109" i="3"/>
  <c r="L109" i="3"/>
  <c r="M109" i="3"/>
  <c r="B110" i="3"/>
  <c r="C110" i="3"/>
  <c r="D110" i="3"/>
  <c r="E110" i="3"/>
  <c r="F110" i="3"/>
  <c r="G110" i="3"/>
  <c r="H110" i="3"/>
  <c r="I110" i="3"/>
  <c r="J110" i="3"/>
  <c r="K110" i="3"/>
  <c r="L110" i="3"/>
  <c r="M110" i="3"/>
  <c r="B111" i="3"/>
  <c r="C111" i="3"/>
  <c r="D111" i="3"/>
  <c r="E111" i="3"/>
  <c r="F111" i="3"/>
  <c r="G111" i="3"/>
  <c r="H111" i="3"/>
  <c r="I111" i="3"/>
  <c r="J111" i="3"/>
  <c r="K111" i="3"/>
  <c r="L111" i="3"/>
  <c r="M111" i="3"/>
  <c r="B112" i="3"/>
  <c r="C112" i="3"/>
  <c r="D112" i="3"/>
  <c r="E112" i="3"/>
  <c r="F112" i="3"/>
  <c r="G112" i="3"/>
  <c r="H112" i="3"/>
  <c r="I112" i="3"/>
  <c r="J112" i="3"/>
  <c r="K112" i="3"/>
  <c r="L112" i="3"/>
  <c r="M112" i="3"/>
  <c r="B113" i="3"/>
  <c r="C113" i="3"/>
  <c r="D113" i="3"/>
  <c r="E113" i="3"/>
  <c r="F113" i="3"/>
  <c r="G113" i="3"/>
  <c r="H113" i="3"/>
  <c r="I113" i="3"/>
  <c r="J113" i="3"/>
  <c r="K113" i="3"/>
  <c r="L113" i="3"/>
  <c r="M113" i="3"/>
  <c r="B114" i="3"/>
  <c r="C114" i="3"/>
  <c r="D114" i="3"/>
  <c r="E114" i="3"/>
  <c r="F114" i="3"/>
  <c r="G114" i="3"/>
  <c r="H114" i="3"/>
  <c r="I114" i="3"/>
  <c r="J114" i="3"/>
  <c r="K114" i="3"/>
  <c r="L114" i="3"/>
  <c r="M114" i="3"/>
  <c r="B115" i="3"/>
  <c r="C115" i="3"/>
  <c r="D115" i="3"/>
  <c r="E115" i="3"/>
  <c r="F115" i="3"/>
  <c r="G115" i="3"/>
  <c r="H115" i="3"/>
  <c r="I115" i="3"/>
  <c r="J115" i="3"/>
  <c r="K115" i="3"/>
  <c r="L115" i="3"/>
  <c r="M115" i="3"/>
  <c r="B116" i="3"/>
  <c r="C116" i="3"/>
  <c r="D116" i="3"/>
  <c r="E116" i="3"/>
  <c r="F116" i="3"/>
  <c r="G116" i="3"/>
  <c r="H116" i="3"/>
  <c r="I116" i="3"/>
  <c r="J116" i="3"/>
  <c r="K116" i="3"/>
  <c r="L116" i="3"/>
  <c r="M116" i="3"/>
  <c r="B117" i="3"/>
  <c r="C117" i="3"/>
  <c r="D117" i="3"/>
  <c r="E117" i="3"/>
  <c r="F117" i="3"/>
  <c r="G117" i="3"/>
  <c r="H117" i="3"/>
  <c r="I117" i="3"/>
  <c r="J117" i="3"/>
  <c r="K117" i="3"/>
  <c r="L117" i="3"/>
  <c r="M117" i="3"/>
  <c r="B118" i="3"/>
  <c r="C118" i="3"/>
  <c r="D118" i="3"/>
  <c r="E118" i="3"/>
  <c r="F118" i="3"/>
  <c r="G118" i="3"/>
  <c r="H118" i="3"/>
  <c r="I118" i="3"/>
  <c r="J118" i="3"/>
  <c r="K118" i="3"/>
  <c r="L118" i="3"/>
  <c r="M118" i="3"/>
  <c r="B119" i="3"/>
  <c r="C119" i="3"/>
  <c r="D119" i="3"/>
  <c r="E119" i="3"/>
  <c r="F119" i="3"/>
  <c r="G119" i="3"/>
  <c r="H119" i="3"/>
  <c r="I119" i="3"/>
  <c r="J119" i="3"/>
  <c r="K119" i="3"/>
  <c r="L119" i="3"/>
  <c r="M119" i="3"/>
  <c r="B120" i="3"/>
  <c r="C120" i="3"/>
  <c r="D120" i="3"/>
  <c r="E120" i="3"/>
  <c r="F120" i="3"/>
  <c r="G120" i="3"/>
  <c r="H120" i="3"/>
  <c r="I120" i="3"/>
  <c r="J120" i="3"/>
  <c r="K120" i="3"/>
  <c r="L120" i="3"/>
  <c r="M120" i="3"/>
  <c r="Q49" i="1"/>
  <c r="R49" i="1"/>
  <c r="Q50" i="1"/>
  <c r="R50" i="1"/>
  <c r="BT50" i="1" s="1"/>
  <c r="Q51" i="1"/>
  <c r="DK53" i="1" s="1"/>
  <c r="Q52" i="1"/>
  <c r="DL51" i="1" s="1"/>
  <c r="Q53" i="1"/>
  <c r="BS53" i="1" s="1"/>
  <c r="Q54" i="1"/>
  <c r="BM54" i="1" s="1"/>
  <c r="Q55" i="1"/>
  <c r="BP55" i="1" s="1"/>
  <c r="Q56" i="1"/>
  <c r="BP51" i="1" s="1"/>
  <c r="Q57" i="1"/>
  <c r="DQ58" i="1" s="1"/>
  <c r="Q58" i="1"/>
  <c r="DR57" i="1" s="1"/>
  <c r="Q59" i="1"/>
  <c r="Q60" i="1"/>
  <c r="DT59" i="1" s="1"/>
  <c r="S49" i="1"/>
  <c r="DW49" i="1"/>
  <c r="S50" i="1"/>
  <c r="DW50" i="1"/>
  <c r="S51" i="1"/>
  <c r="DW51" i="1"/>
  <c r="S52" i="1"/>
  <c r="DW52" i="1"/>
  <c r="S53" i="1"/>
  <c r="DW53" i="1"/>
  <c r="S54" i="1"/>
  <c r="DW54" i="1"/>
  <c r="S55" i="1"/>
  <c r="DW55" i="1"/>
  <c r="S56" i="1"/>
  <c r="DW56" i="1"/>
  <c r="S57" i="1"/>
  <c r="DW57" i="1"/>
  <c r="S58" i="1"/>
  <c r="DW58" i="1"/>
  <c r="S59" i="1"/>
  <c r="DW59" i="1"/>
  <c r="S60" i="1"/>
  <c r="DW60" i="1"/>
  <c r="O46" i="2"/>
  <c r="BC46" i="2" s="1"/>
  <c r="O47" i="2"/>
  <c r="DD47" i="2" s="1"/>
  <c r="P48" i="2"/>
  <c r="P47" i="2"/>
  <c r="P46" i="2"/>
  <c r="O48" i="3"/>
  <c r="BE48" i="3" s="1"/>
  <c r="O47" i="3"/>
  <c r="R46" i="1"/>
  <c r="R47" i="1"/>
  <c r="BG47" i="1" s="1"/>
  <c r="R48" i="1"/>
  <c r="BH53" i="1" s="1"/>
  <c r="H48" i="4"/>
  <c r="H47" i="4"/>
  <c r="H46" i="4"/>
  <c r="P48" i="3"/>
  <c r="P47" i="3"/>
  <c r="P46" i="3"/>
  <c r="S48" i="1"/>
  <c r="I48" i="4"/>
  <c r="DW48" i="1"/>
  <c r="A48" i="4"/>
  <c r="S47" i="1"/>
  <c r="I47" i="4"/>
  <c r="DW47" i="1"/>
  <c r="A47" i="4"/>
  <c r="S46" i="1"/>
  <c r="I46" i="4"/>
  <c r="DW46" i="1"/>
  <c r="A46" i="4"/>
  <c r="H48" i="5"/>
  <c r="G48" i="5"/>
  <c r="F48" i="5"/>
  <c r="E48" i="5"/>
  <c r="D48" i="5"/>
  <c r="C48" i="5"/>
  <c r="B48" i="5"/>
  <c r="A48" i="5"/>
  <c r="H47" i="5"/>
  <c r="G47" i="5"/>
  <c r="F47" i="5"/>
  <c r="E47" i="5"/>
  <c r="D47" i="5"/>
  <c r="C47" i="5"/>
  <c r="B47" i="5"/>
  <c r="A47" i="5"/>
  <c r="H46" i="5"/>
  <c r="G46" i="5"/>
  <c r="F46" i="5"/>
  <c r="E46" i="5"/>
  <c r="D46" i="5"/>
  <c r="C46" i="5"/>
  <c r="B46" i="5"/>
  <c r="A46" i="5"/>
  <c r="P42" i="1"/>
  <c r="F42" i="4"/>
  <c r="O50" i="1"/>
  <c r="O59" i="1"/>
  <c r="O48" i="1"/>
  <c r="BR58" i="1"/>
  <c r="O46" i="1"/>
  <c r="BP56" i="1"/>
  <c r="DL52" i="1"/>
  <c r="DP53" i="1"/>
  <c r="BL56" i="1"/>
  <c r="BQ52" i="1"/>
  <c r="BL53" i="1"/>
  <c r="DT58" i="1"/>
  <c r="BM59" i="1"/>
  <c r="DS56" i="1"/>
  <c r="BL55" i="1"/>
  <c r="BO55" i="1"/>
  <c r="BS59" i="1"/>
  <c r="BN51" i="1"/>
  <c r="BS58" i="1"/>
  <c r="DK55" i="1"/>
  <c r="DO51" i="1"/>
  <c r="BK59" i="1"/>
  <c r="BS51" i="1"/>
  <c r="DP59" i="1"/>
  <c r="BP59" i="1"/>
  <c r="BK55" i="1"/>
  <c r="BM55" i="1"/>
  <c r="DK51" i="1"/>
  <c r="DR53" i="1"/>
  <c r="DR58" i="1"/>
  <c r="DS51" i="1"/>
  <c r="BL58" i="1"/>
  <c r="BT58" i="1"/>
  <c r="BM56" i="1"/>
  <c r="BR56" i="1"/>
  <c r="BR51" i="1"/>
  <c r="DK59" i="1"/>
  <c r="DO54" i="1"/>
  <c r="DR59" i="1"/>
  <c r="BT56" i="1"/>
  <c r="BK51" i="1"/>
  <c r="O13" i="1"/>
  <c r="E13" i="4" s="1"/>
  <c r="Q42" i="1"/>
  <c r="G42" i="4"/>
  <c r="O11" i="1"/>
  <c r="E11" i="4"/>
  <c r="F8" i="2"/>
  <c r="E44" i="4"/>
  <c r="F44" i="4"/>
  <c r="O42" i="2"/>
  <c r="O44" i="2"/>
  <c r="DH44" i="2" s="1"/>
  <c r="G44" i="4"/>
  <c r="O52" i="1"/>
  <c r="O51" i="1"/>
  <c r="DH51" i="2"/>
  <c r="O21" i="1"/>
  <c r="E21" i="4" s="1"/>
  <c r="O18" i="1"/>
  <c r="E18" i="4" s="1"/>
  <c r="O37" i="1"/>
  <c r="E37" i="4" s="1"/>
  <c r="E43" i="4"/>
  <c r="Q43" i="1"/>
  <c r="G43" i="4"/>
  <c r="O39" i="1"/>
  <c r="O43" i="2"/>
  <c r="O45" i="2"/>
  <c r="BT55" i="1"/>
  <c r="DO60" i="1"/>
  <c r="BS60" i="1"/>
  <c r="BT60" i="1"/>
  <c r="DT55" i="1"/>
  <c r="DT53" i="1"/>
  <c r="BM60" i="1"/>
  <c r="DS58" i="1"/>
  <c r="DO58" i="1"/>
  <c r="BR59" i="1"/>
  <c r="DR51" i="1"/>
  <c r="DR55" i="1"/>
  <c r="DR56" i="1"/>
  <c r="DR60" i="1"/>
  <c r="DM56" i="1"/>
  <c r="BP60" i="1"/>
  <c r="DP58" i="1"/>
  <c r="DP55" i="1"/>
  <c r="BO56" i="1"/>
  <c r="DP60" i="1"/>
  <c r="BS56" i="1"/>
  <c r="BP52" i="1"/>
  <c r="BP58" i="1"/>
  <c r="DK54" i="1"/>
  <c r="DN52" i="1"/>
  <c r="DN60" i="1"/>
  <c r="DL59" i="1"/>
  <c r="BK52" i="1"/>
  <c r="DL55" i="1"/>
  <c r="BO52" i="1"/>
  <c r="DO52" i="1"/>
  <c r="DL58" i="1"/>
  <c r="P57" i="1"/>
  <c r="P48" i="1"/>
  <c r="E45" i="4"/>
  <c r="Q45" i="1"/>
  <c r="E16" i="4"/>
  <c r="P59" i="1"/>
  <c r="P58" i="1"/>
  <c r="P55" i="1"/>
  <c r="P51" i="1"/>
  <c r="O55" i="1"/>
  <c r="G45" i="4"/>
  <c r="O42" i="3"/>
  <c r="O44" i="3"/>
  <c r="BA60" i="3" s="1"/>
  <c r="O45" i="3"/>
  <c r="O43" i="3"/>
  <c r="AZ43" i="3" s="1"/>
  <c r="P42" i="2"/>
  <c r="R43" i="1"/>
  <c r="R42" i="1"/>
  <c r="BR42" i="1" s="1"/>
  <c r="R45" i="1"/>
  <c r="R44" i="1"/>
  <c r="P43" i="2"/>
  <c r="P44" i="2"/>
  <c r="H44" i="4"/>
  <c r="H45" i="4"/>
  <c r="H42" i="4"/>
  <c r="H43" i="4"/>
  <c r="P44" i="3"/>
  <c r="P45" i="3"/>
  <c r="P45" i="2"/>
  <c r="DW44" i="1"/>
  <c r="A44" i="4"/>
  <c r="S44" i="1"/>
  <c r="I44" i="4"/>
  <c r="DW43" i="1"/>
  <c r="A43" i="4"/>
  <c r="S43" i="1"/>
  <c r="I43" i="4"/>
  <c r="P43" i="3"/>
  <c r="DW42" i="1"/>
  <c r="A42" i="4"/>
  <c r="S45" i="1"/>
  <c r="I45" i="4"/>
  <c r="S42" i="1"/>
  <c r="I42" i="4"/>
  <c r="P42" i="3"/>
  <c r="DW45" i="1"/>
  <c r="A45" i="4"/>
  <c r="A43" i="5"/>
  <c r="C43" i="5"/>
  <c r="B43" i="5"/>
  <c r="E43" i="5"/>
  <c r="G43" i="5"/>
  <c r="F43" i="5"/>
  <c r="D43" i="5"/>
  <c r="H43" i="5"/>
  <c r="G45" i="5"/>
  <c r="E45" i="5"/>
  <c r="C42" i="5"/>
  <c r="H42" i="5"/>
  <c r="A42" i="5"/>
  <c r="H44" i="5"/>
  <c r="A45" i="5"/>
  <c r="G42" i="5"/>
  <c r="D44" i="5"/>
  <c r="E44" i="5"/>
  <c r="C45" i="5"/>
  <c r="F42" i="5"/>
  <c r="C44" i="5"/>
  <c r="D42" i="5"/>
  <c r="B42" i="5"/>
  <c r="B44" i="5"/>
  <c r="F45" i="5"/>
  <c r="B45" i="5"/>
  <c r="A44" i="5"/>
  <c r="F44" i="5"/>
  <c r="G44" i="5"/>
  <c r="D45" i="5"/>
  <c r="E42" i="5"/>
  <c r="H45" i="5"/>
  <c r="F37" i="4"/>
  <c r="Q37" i="1"/>
  <c r="G37" i="4" s="1"/>
  <c r="F36" i="4"/>
  <c r="Q34" i="1"/>
  <c r="E34" i="4"/>
  <c r="E33" i="4"/>
  <c r="H8" i="3"/>
  <c r="B8" i="2"/>
  <c r="C8" i="3"/>
  <c r="K8" i="2"/>
  <c r="G8" i="3"/>
  <c r="D8" i="2"/>
  <c r="E8" i="3"/>
  <c r="K8" i="3"/>
  <c r="M8" i="3"/>
  <c r="D8" i="3"/>
  <c r="C8" i="2"/>
  <c r="G8" i="2"/>
  <c r="J8" i="3"/>
  <c r="B8" i="3"/>
  <c r="H8" i="2"/>
  <c r="J8" i="2"/>
  <c r="L8" i="2"/>
  <c r="BO59" i="2"/>
  <c r="BO58" i="2"/>
  <c r="G34" i="4"/>
  <c r="BN54" i="3"/>
  <c r="DN54" i="3"/>
  <c r="CZ57" i="3"/>
  <c r="Q36" i="1"/>
  <c r="E36" i="4"/>
  <c r="F33" i="4"/>
  <c r="E14" i="4"/>
  <c r="E30" i="4"/>
  <c r="Q30" i="1"/>
  <c r="F31" i="4"/>
  <c r="Q31" i="1"/>
  <c r="E27" i="4"/>
  <c r="Q27" i="1"/>
  <c r="G27" i="4" s="1"/>
  <c r="Q24" i="1"/>
  <c r="G24" i="4" s="1"/>
  <c r="E24" i="4"/>
  <c r="Q35" i="1"/>
  <c r="G35" i="4" s="1"/>
  <c r="E35" i="4"/>
  <c r="Q26" i="1"/>
  <c r="E26" i="4"/>
  <c r="E29" i="4"/>
  <c r="E20" i="4"/>
  <c r="Q20" i="1"/>
  <c r="G20" i="4" s="1"/>
  <c r="E22" i="4"/>
  <c r="Q22" i="1"/>
  <c r="G22" i="4" s="1"/>
  <c r="Q32" i="1"/>
  <c r="G32" i="4" s="1"/>
  <c r="E32" i="4"/>
  <c r="DS57" i="1"/>
  <c r="BM52" i="1"/>
  <c r="BN54" i="1"/>
  <c r="BT59" i="1"/>
  <c r="DT60" i="1"/>
  <c r="BQ51" i="1"/>
  <c r="DO42" i="3"/>
  <c r="BR57" i="1"/>
  <c r="BS55" i="1"/>
  <c r="DO57" i="1"/>
  <c r="DT51" i="1"/>
  <c r="DK44" i="3"/>
  <c r="BK58" i="3"/>
  <c r="BR60" i="1"/>
  <c r="DS59" i="1"/>
  <c r="BK54" i="3"/>
  <c r="DS52" i="1"/>
  <c r="DM60" i="1"/>
  <c r="BN56" i="1"/>
  <c r="G31" i="4"/>
  <c r="G26" i="4"/>
  <c r="G36" i="4"/>
  <c r="G30" i="4"/>
  <c r="BO57" i="1" l="1"/>
  <c r="P49" i="1"/>
  <c r="BF49" i="3"/>
  <c r="DP57" i="1"/>
  <c r="DR54" i="1"/>
  <c r="BK54" i="1"/>
  <c r="BQ57" i="1"/>
  <c r="BQ53" i="1"/>
  <c r="BF45" i="3"/>
  <c r="DN56" i="1"/>
  <c r="BS57" i="1"/>
  <c r="DN58" i="1"/>
  <c r="DQ54" i="1"/>
  <c r="BQ60" i="1"/>
  <c r="BK57" i="1"/>
  <c r="BK53" i="1"/>
  <c r="DO59" i="1"/>
  <c r="DN53" i="1"/>
  <c r="BT52" i="1"/>
  <c r="BN60" i="3"/>
  <c r="BN57" i="1"/>
  <c r="DS55" i="1"/>
  <c r="DM52" i="1"/>
  <c r="BO60" i="1"/>
  <c r="DQ55" i="1"/>
  <c r="Q16" i="1"/>
  <c r="G16" i="4" s="1"/>
  <c r="BE60" i="3"/>
  <c r="DL54" i="1"/>
  <c r="BO58" i="1"/>
  <c r="BQ55" i="1"/>
  <c r="BN58" i="1"/>
  <c r="BL57" i="1"/>
  <c r="BC49" i="3"/>
  <c r="DQ53" i="1"/>
  <c r="BQ54" i="1"/>
  <c r="BP53" i="1"/>
  <c r="BK60" i="1"/>
  <c r="DS53" i="1"/>
  <c r="BS52" i="1"/>
  <c r="DM53" i="1"/>
  <c r="BP52" i="3"/>
  <c r="DQ57" i="1"/>
  <c r="DM57" i="1"/>
  <c r="BT57" i="1"/>
  <c r="BE54" i="3"/>
  <c r="E8" i="2"/>
  <c r="DS44" i="1"/>
  <c r="P60" i="1"/>
  <c r="BL52" i="1"/>
  <c r="DP56" i="1"/>
  <c r="BR54" i="1"/>
  <c r="DT54" i="1"/>
  <c r="DK60" i="1"/>
  <c r="DO53" i="1"/>
  <c r="BL51" i="1"/>
  <c r="DL53" i="1"/>
  <c r="DT52" i="1"/>
  <c r="DI55" i="1"/>
  <c r="DN57" i="3"/>
  <c r="CZ47" i="2"/>
  <c r="BN52" i="1"/>
  <c r="DL57" i="1"/>
  <c r="Q28" i="1"/>
  <c r="G28" i="4" s="1"/>
  <c r="DN51" i="1"/>
  <c r="DK57" i="1"/>
  <c r="DT57" i="1"/>
  <c r="Q29" i="1"/>
  <c r="G29" i="4" s="1"/>
  <c r="BE56" i="1"/>
  <c r="BL59" i="1"/>
  <c r="BR55" i="1"/>
  <c r="BT51" i="1"/>
  <c r="DS54" i="1"/>
  <c r="DO56" i="1"/>
  <c r="BL54" i="1"/>
  <c r="BO51" i="1"/>
  <c r="BR52" i="1"/>
  <c r="DN59" i="1"/>
  <c r="BK56" i="1"/>
  <c r="BT53" i="1"/>
  <c r="DK52" i="1"/>
  <c r="DP46" i="1"/>
  <c r="DQ59" i="1"/>
  <c r="DP52" i="1"/>
  <c r="BM57" i="1"/>
  <c r="DQ51" i="1"/>
  <c r="Q25" i="1"/>
  <c r="G25" i="4" s="1"/>
  <c r="Q12" i="1"/>
  <c r="G12" i="4" s="1"/>
  <c r="L8" i="3"/>
  <c r="BO54" i="1"/>
  <c r="DK58" i="1"/>
  <c r="DS60" i="1"/>
  <c r="BM51" i="1"/>
  <c r="DN55" i="1"/>
  <c r="DM55" i="1"/>
  <c r="BM53" i="1"/>
  <c r="BO59" i="1"/>
  <c r="DC43" i="1"/>
  <c r="BN59" i="1"/>
  <c r="DP54" i="1"/>
  <c r="BP54" i="1"/>
  <c r="DQ56" i="1"/>
  <c r="P54" i="1"/>
  <c r="DQ52" i="1"/>
  <c r="BT54" i="1"/>
  <c r="DO55" i="1"/>
  <c r="BM58" i="1"/>
  <c r="BN60" i="1"/>
  <c r="BQ56" i="1"/>
  <c r="BP57" i="1"/>
  <c r="DN54" i="1"/>
  <c r="DP51" i="1"/>
  <c r="BK58" i="1"/>
  <c r="BN55" i="1"/>
  <c r="DM59" i="1"/>
  <c r="BO53" i="1"/>
  <c r="DM58" i="1"/>
  <c r="DI52" i="3"/>
  <c r="BE60" i="2"/>
  <c r="BL60" i="1"/>
  <c r="BQ58" i="1"/>
  <c r="DN57" i="1"/>
  <c r="BO52" i="3"/>
  <c r="DL60" i="1"/>
  <c r="DM54" i="1"/>
  <c r="DR52" i="1"/>
  <c r="BS54" i="1"/>
  <c r="DM51" i="1"/>
  <c r="DK56" i="1"/>
  <c r="DQ60" i="1"/>
  <c r="DL52" i="3"/>
  <c r="BN53" i="1"/>
  <c r="BR53" i="1"/>
  <c r="BF54" i="3"/>
  <c r="BC60" i="3"/>
  <c r="BB42" i="3"/>
  <c r="AZ54" i="3"/>
  <c r="DE58" i="3"/>
  <c r="DN43" i="3"/>
  <c r="DE52" i="1"/>
  <c r="BN42" i="3"/>
  <c r="DO54" i="3"/>
  <c r="BA59" i="3"/>
  <c r="DA49" i="3"/>
  <c r="DA58" i="3"/>
  <c r="BN52" i="3"/>
  <c r="AZ57" i="3"/>
  <c r="DI49" i="3"/>
  <c r="BF48" i="3"/>
  <c r="BL58" i="3"/>
  <c r="BO42" i="3"/>
  <c r="CY54" i="3"/>
  <c r="CY58" i="3"/>
  <c r="BA44" i="3"/>
  <c r="DP57" i="3"/>
  <c r="BI49" i="3"/>
  <c r="BB49" i="3"/>
  <c r="BQ43" i="3"/>
  <c r="BK55" i="3"/>
  <c r="BA46" i="3"/>
  <c r="DA48" i="3"/>
  <c r="DH44" i="3"/>
  <c r="DC44" i="3"/>
  <c r="BP44" i="3"/>
  <c r="AZ48" i="3"/>
  <c r="BA48" i="3"/>
  <c r="BI57" i="3"/>
  <c r="BH57" i="3"/>
  <c r="DN60" i="3"/>
  <c r="DF59" i="3"/>
  <c r="BH49" i="3"/>
  <c r="BF51" i="3"/>
  <c r="DE49" i="3"/>
  <c r="DE52" i="3"/>
  <c r="DE60" i="3"/>
  <c r="DI58" i="3"/>
  <c r="DL51" i="3"/>
  <c r="DQ44" i="3"/>
  <c r="BQ49" i="3"/>
  <c r="DI60" i="3"/>
  <c r="DC54" i="3"/>
  <c r="BH44" i="3"/>
  <c r="DA51" i="3"/>
  <c r="DJ57" i="1"/>
  <c r="DC49" i="3"/>
  <c r="BN55" i="3"/>
  <c r="DF54" i="3"/>
  <c r="BF55" i="3"/>
  <c r="DE55" i="3"/>
  <c r="BK48" i="3"/>
  <c r="BL52" i="3"/>
  <c r="BQ60" i="3"/>
  <c r="DP60" i="3"/>
  <c r="BA57" i="3"/>
  <c r="DA59" i="3"/>
  <c r="BA42" i="3"/>
  <c r="BA58" i="3"/>
  <c r="BE44" i="3"/>
  <c r="DH51" i="3"/>
  <c r="BH59" i="3"/>
  <c r="DE44" i="3"/>
  <c r="BN44" i="3"/>
  <c r="BO44" i="3"/>
  <c r="DA57" i="3"/>
  <c r="BP42" i="3"/>
  <c r="BC44" i="3"/>
  <c r="BA51" i="3"/>
  <c r="DA46" i="3"/>
  <c r="BA54" i="3"/>
  <c r="BN48" i="3"/>
  <c r="DN51" i="3"/>
  <c r="BP57" i="3"/>
  <c r="DN52" i="3"/>
  <c r="BP49" i="3"/>
  <c r="BF59" i="3"/>
  <c r="DF48" i="3"/>
  <c r="DF46" i="3"/>
  <c r="DK49" i="3"/>
  <c r="DF51" i="3"/>
  <c r="DH49" i="3"/>
  <c r="BE58" i="3"/>
  <c r="DK48" i="3"/>
  <c r="DE51" i="3"/>
  <c r="BO48" i="3"/>
  <c r="BK52" i="3"/>
  <c r="BL51" i="3"/>
  <c r="BH60" i="3"/>
  <c r="AZ59" i="3"/>
  <c r="DQ55" i="3"/>
  <c r="BI44" i="3"/>
  <c r="CY44" i="3"/>
  <c r="DA42" i="3"/>
  <c r="DF44" i="3"/>
  <c r="BQ44" i="3"/>
  <c r="DO44" i="3"/>
  <c r="BA43" i="3"/>
  <c r="DN44" i="3"/>
  <c r="CY48" i="3"/>
  <c r="CY49" i="3"/>
  <c r="DP44" i="3"/>
  <c r="BK44" i="3"/>
  <c r="BA55" i="3"/>
  <c r="DA44" i="3"/>
  <c r="DL44" i="3"/>
  <c r="BF44" i="3"/>
  <c r="DP49" i="3"/>
  <c r="BN46" i="3"/>
  <c r="DE57" i="3"/>
  <c r="DN59" i="3"/>
  <c r="BF46" i="3"/>
  <c r="BA49" i="3"/>
  <c r="BO49" i="3"/>
  <c r="BL49" i="3"/>
  <c r="BK49" i="3"/>
  <c r="DF49" i="3"/>
  <c r="DE54" i="3"/>
  <c r="BC51" i="3"/>
  <c r="DC48" i="3"/>
  <c r="DL55" i="3"/>
  <c r="DA52" i="3"/>
  <c r="DL54" i="3"/>
  <c r="BO46" i="3"/>
  <c r="BH54" i="1"/>
  <c r="BO50" i="1"/>
  <c r="BD45" i="2"/>
  <c r="DO48" i="1"/>
  <c r="BH60" i="2"/>
  <c r="DQ52" i="2"/>
  <c r="DQ60" i="2"/>
  <c r="DD59" i="2"/>
  <c r="DR48" i="1"/>
  <c r="DN47" i="2"/>
  <c r="BI59" i="2"/>
  <c r="BP45" i="1"/>
  <c r="BE55" i="1"/>
  <c r="DR45" i="1"/>
  <c r="BD57" i="2"/>
  <c r="DE57" i="2"/>
  <c r="BT49" i="1"/>
  <c r="DE52" i="2"/>
  <c r="BH48" i="2"/>
  <c r="BD48" i="2"/>
  <c r="DT50" i="1"/>
  <c r="BT48" i="1"/>
  <c r="BJ45" i="1"/>
  <c r="DL48" i="1"/>
  <c r="AZ43" i="2"/>
  <c r="BQ45" i="2"/>
  <c r="BE53" i="2"/>
  <c r="BD59" i="2"/>
  <c r="BH47" i="2"/>
  <c r="BR48" i="1"/>
  <c r="DQ51" i="2"/>
  <c r="BH51" i="2"/>
  <c r="DN52" i="2"/>
  <c r="BQ48" i="2"/>
  <c r="DG49" i="1"/>
  <c r="DE59" i="2"/>
  <c r="DP48" i="2"/>
  <c r="BE52" i="2"/>
  <c r="BQ57" i="2"/>
  <c r="BD47" i="2"/>
  <c r="BL48" i="1"/>
  <c r="BH59" i="1"/>
  <c r="BO48" i="1"/>
  <c r="DC47" i="1"/>
  <c r="BQ48" i="1"/>
  <c r="DB44" i="2"/>
  <c r="DI48" i="2"/>
  <c r="DE58" i="2"/>
  <c r="BI55" i="2"/>
  <c r="DP55" i="2"/>
  <c r="BJ60" i="1"/>
  <c r="BM48" i="1"/>
  <c r="DH55" i="1"/>
  <c r="DD51" i="2"/>
  <c r="CZ51" i="2"/>
  <c r="BQ59" i="2"/>
  <c r="BO60" i="2"/>
  <c r="DI47" i="2"/>
  <c r="DD55" i="1"/>
  <c r="DB58" i="2"/>
  <c r="BN48" i="2"/>
  <c r="BE55" i="2"/>
  <c r="BE47" i="2"/>
  <c r="BP48" i="2"/>
  <c r="DD48" i="2"/>
  <c r="DI58" i="2"/>
  <c r="DI53" i="2"/>
  <c r="DA58" i="2"/>
  <c r="DQ58" i="2"/>
  <c r="DA57" i="2"/>
  <c r="DJ59" i="2"/>
  <c r="DK43" i="1"/>
  <c r="BE57" i="2"/>
  <c r="BJ45" i="2"/>
  <c r="DE51" i="2"/>
  <c r="DQ48" i="2"/>
  <c r="DE53" i="2"/>
  <c r="DE44" i="2"/>
  <c r="BL48" i="2"/>
  <c r="DE60" i="2"/>
  <c r="BI52" i="2"/>
  <c r="DI59" i="2"/>
  <c r="BO52" i="2"/>
  <c r="DO57" i="2"/>
  <c r="BN47" i="2"/>
  <c r="BP58" i="2"/>
  <c r="DO53" i="2"/>
  <c r="DG57" i="1"/>
  <c r="DO49" i="1"/>
  <c r="DB43" i="2"/>
  <c r="DE55" i="2"/>
  <c r="BE59" i="2"/>
  <c r="BJ48" i="2"/>
  <c r="BE51" i="2"/>
  <c r="DE48" i="2"/>
  <c r="DH48" i="2"/>
  <c r="DL48" i="2"/>
  <c r="BE58" i="2"/>
  <c r="BE48" i="2"/>
  <c r="DP44" i="1"/>
  <c r="BM49" i="1"/>
  <c r="DD52" i="2"/>
  <c r="BA52" i="2"/>
  <c r="BI57" i="2"/>
  <c r="DJ58" i="2"/>
  <c r="DO55" i="2"/>
  <c r="DO58" i="2"/>
  <c r="DO47" i="2"/>
  <c r="BN59" i="2"/>
  <c r="BP53" i="2"/>
  <c r="BP60" i="2"/>
  <c r="BJ44" i="2"/>
  <c r="BH43" i="1"/>
  <c r="DF56" i="1"/>
  <c r="BS44" i="1"/>
  <c r="BT44" i="1"/>
  <c r="DG60" i="1"/>
  <c r="DG55" i="1"/>
  <c r="DI59" i="1"/>
  <c r="DB46" i="2"/>
  <c r="BO48" i="2"/>
  <c r="BE46" i="2"/>
  <c r="DJ48" i="2"/>
  <c r="BI48" i="2"/>
  <c r="DE45" i="2"/>
  <c r="DN48" i="2"/>
  <c r="DO48" i="2"/>
  <c r="BC53" i="2"/>
  <c r="DD56" i="1"/>
  <c r="DJ52" i="2"/>
  <c r="DL52" i="2"/>
  <c r="DI52" i="2"/>
  <c r="BL52" i="2"/>
  <c r="BO47" i="2"/>
  <c r="BO46" i="2"/>
  <c r="BN53" i="2"/>
  <c r="BN55" i="2"/>
  <c r="DP58" i="2"/>
  <c r="DP51" i="2"/>
  <c r="BJ60" i="2"/>
  <c r="DN46" i="1"/>
  <c r="AZ48" i="2"/>
  <c r="BQ44" i="1"/>
  <c r="DK44" i="1"/>
  <c r="BC52" i="2"/>
  <c r="BI44" i="2"/>
  <c r="DD57" i="2"/>
  <c r="BL53" i="2"/>
  <c r="DA47" i="2"/>
  <c r="BL46" i="1"/>
  <c r="DA48" i="2"/>
  <c r="BE44" i="2"/>
  <c r="BN44" i="1"/>
  <c r="DR44" i="1"/>
  <c r="DF55" i="1"/>
  <c r="BO44" i="2"/>
  <c r="BN58" i="2"/>
  <c r="DH55" i="2"/>
  <c r="DD53" i="2"/>
  <c r="DD44" i="2"/>
  <c r="BS49" i="1"/>
  <c r="CZ43" i="2"/>
  <c r="BQ43" i="2"/>
  <c r="DH47" i="2"/>
  <c r="CZ55" i="2"/>
  <c r="DP45" i="2"/>
  <c r="BB46" i="2"/>
  <c r="BB45" i="2"/>
  <c r="BE43" i="2"/>
  <c r="DC48" i="2"/>
  <c r="DE46" i="2"/>
  <c r="DH52" i="2"/>
  <c r="DI44" i="2"/>
  <c r="DI60" i="2"/>
  <c r="BI51" i="2"/>
  <c r="BO57" i="2"/>
  <c r="BQ58" i="2"/>
  <c r="BD58" i="2"/>
  <c r="DL57" i="2"/>
  <c r="DN60" i="2"/>
  <c r="DJ57" i="2"/>
  <c r="BN60" i="2"/>
  <c r="DC57" i="2"/>
  <c r="DP60" i="2"/>
  <c r="DP53" i="2"/>
  <c r="DH59" i="2"/>
  <c r="DQ59" i="2"/>
  <c r="DL47" i="2"/>
  <c r="BQ52" i="2"/>
  <c r="DH60" i="2"/>
  <c r="BQ53" i="2"/>
  <c r="BJ55" i="1"/>
  <c r="DJ55" i="1"/>
  <c r="BD60" i="2"/>
  <c r="DD60" i="2"/>
  <c r="BD53" i="2"/>
  <c r="DN48" i="1"/>
  <c r="DH60" i="1"/>
  <c r="BN48" i="1"/>
  <c r="DP48" i="1"/>
  <c r="BH60" i="1"/>
  <c r="BJ58" i="2"/>
  <c r="BH44" i="2"/>
  <c r="BC51" i="1"/>
  <c r="BH51" i="1"/>
  <c r="DT48" i="1"/>
  <c r="BA51" i="2"/>
  <c r="BG59" i="1"/>
  <c r="BI45" i="2"/>
  <c r="DN45" i="2"/>
  <c r="DB47" i="2"/>
  <c r="BC48" i="2"/>
  <c r="CZ48" i="2"/>
  <c r="DE43" i="2"/>
  <c r="DE47" i="2"/>
  <c r="BA48" i="2"/>
  <c r="CZ60" i="2"/>
  <c r="BH52" i="2"/>
  <c r="BI47" i="2"/>
  <c r="DI46" i="2"/>
  <c r="BI60" i="2"/>
  <c r="DO44" i="2"/>
  <c r="BH58" i="2"/>
  <c r="DO60" i="2"/>
  <c r="BA58" i="2"/>
  <c r="DD58" i="2"/>
  <c r="DN53" i="2"/>
  <c r="DQ57" i="2"/>
  <c r="BN52" i="2"/>
  <c r="DH57" i="2"/>
  <c r="DN51" i="2"/>
  <c r="DP46" i="2"/>
  <c r="BP51" i="2"/>
  <c r="DP57" i="2"/>
  <c r="BH59" i="2"/>
  <c r="DL53" i="2"/>
  <c r="BQ51" i="2"/>
  <c r="BQ47" i="2"/>
  <c r="DQ47" i="2"/>
  <c r="BJ57" i="1"/>
  <c r="BP50" i="1"/>
  <c r="BD51" i="2"/>
  <c r="DJ47" i="2"/>
  <c r="DH54" i="1"/>
  <c r="DH51" i="1"/>
  <c r="BP48" i="1"/>
  <c r="DH59" i="1"/>
  <c r="DC48" i="1"/>
  <c r="BM43" i="1"/>
  <c r="DQ43" i="2"/>
  <c r="DK47" i="1"/>
  <c r="DP47" i="2"/>
  <c r="BO53" i="2"/>
  <c r="DL44" i="1"/>
  <c r="BD44" i="1"/>
  <c r="DP44" i="2"/>
  <c r="BL44" i="2"/>
  <c r="DA60" i="2"/>
  <c r="AZ46" i="3"/>
  <c r="BP59" i="2"/>
  <c r="DM43" i="1"/>
  <c r="BJ57" i="2"/>
  <c r="BC59" i="1"/>
  <c r="BN57" i="2"/>
  <c r="BP46" i="1"/>
  <c r="DQ49" i="1"/>
  <c r="DI57" i="1"/>
  <c r="BK42" i="2"/>
  <c r="DC59" i="1"/>
  <c r="BH57" i="2"/>
  <c r="BK60" i="3"/>
  <c r="DB59" i="3"/>
  <c r="BK46" i="1"/>
  <c r="DF60" i="1"/>
  <c r="DB44" i="3"/>
  <c r="DC45" i="2"/>
  <c r="BB59" i="2"/>
  <c r="BB58" i="2"/>
  <c r="DB48" i="2"/>
  <c r="DA45" i="2"/>
  <c r="DB51" i="2"/>
  <c r="DL45" i="2"/>
  <c r="DB53" i="2"/>
  <c r="BB52" i="2"/>
  <c r="CZ45" i="2"/>
  <c r="BN45" i="2"/>
  <c r="BB53" i="2"/>
  <c r="BN45" i="3"/>
  <c r="DB48" i="3"/>
  <c r="BJ46" i="2"/>
  <c r="DH49" i="1"/>
  <c r="BK51" i="3"/>
  <c r="BQ58" i="3"/>
  <c r="BP47" i="2"/>
  <c r="DH58" i="2"/>
  <c r="BI53" i="2"/>
  <c r="BL45" i="2"/>
  <c r="BB60" i="2"/>
  <c r="AZ45" i="2"/>
  <c r="DB59" i="2"/>
  <c r="BO45" i="2"/>
  <c r="DD45" i="2"/>
  <c r="BB44" i="2"/>
  <c r="BB48" i="2"/>
  <c r="BA45" i="2"/>
  <c r="DB45" i="2"/>
  <c r="DI45" i="2"/>
  <c r="BC45" i="2"/>
  <c r="DB57" i="3"/>
  <c r="BE45" i="2"/>
  <c r="BE45" i="3"/>
  <c r="BB59" i="3"/>
  <c r="BB53" i="1"/>
  <c r="DQ53" i="2"/>
  <c r="DQ45" i="3"/>
  <c r="BA45" i="3"/>
  <c r="DQ45" i="2"/>
  <c r="BB47" i="2"/>
  <c r="BB51" i="2"/>
  <c r="BP45" i="2"/>
  <c r="DB57" i="2"/>
  <c r="DO45" i="2"/>
  <c r="DH45" i="2"/>
  <c r="BH45" i="2"/>
  <c r="DB60" i="2"/>
  <c r="DB52" i="2"/>
  <c r="BB55" i="2"/>
  <c r="DJ45" i="2"/>
  <c r="DN45" i="3"/>
  <c r="DB55" i="3"/>
  <c r="BB54" i="3"/>
  <c r="BB51" i="1"/>
  <c r="DB49" i="3"/>
  <c r="BB44" i="1"/>
  <c r="DC58" i="2"/>
  <c r="BL54" i="3"/>
  <c r="BQ54" i="3"/>
  <c r="BB57" i="2"/>
  <c r="DL58" i="2"/>
  <c r="DQ55" i="2"/>
  <c r="BI51" i="3"/>
  <c r="DI50" i="1"/>
  <c r="BD55" i="2"/>
  <c r="DC47" i="2"/>
  <c r="BD52" i="2"/>
  <c r="CZ46" i="3"/>
  <c r="DN57" i="2"/>
  <c r="DL45" i="3"/>
  <c r="BO51" i="2"/>
  <c r="DN59" i="2"/>
  <c r="DB51" i="3"/>
  <c r="BB45" i="3"/>
  <c r="DF54" i="1"/>
  <c r="BA53" i="2"/>
  <c r="DJ46" i="1"/>
  <c r="DM42" i="1"/>
  <c r="BN46" i="1"/>
  <c r="DF57" i="1"/>
  <c r="DL43" i="2"/>
  <c r="DJ60" i="2"/>
  <c r="BJ53" i="2"/>
  <c r="DO58" i="3"/>
  <c r="DF45" i="3"/>
  <c r="BF43" i="3"/>
  <c r="DE45" i="3"/>
  <c r="BD46" i="1"/>
  <c r="BT46" i="1"/>
  <c r="DC52" i="2"/>
  <c r="DO46" i="2"/>
  <c r="DI46" i="3"/>
  <c r="DQ58" i="3"/>
  <c r="BQ46" i="2"/>
  <c r="DJ49" i="1"/>
  <c r="BB43" i="3"/>
  <c r="BH43" i="3"/>
  <c r="DA46" i="2"/>
  <c r="DB55" i="2"/>
  <c r="DN58" i="2"/>
  <c r="AZ52" i="2"/>
  <c r="BA57" i="2"/>
  <c r="DN43" i="2"/>
  <c r="DL46" i="1"/>
  <c r="BL42" i="1"/>
  <c r="BF48" i="1"/>
  <c r="BM46" i="1"/>
  <c r="BT42" i="1"/>
  <c r="DB42" i="1"/>
  <c r="BG58" i="1"/>
  <c r="DA52" i="2"/>
  <c r="F8" i="3"/>
  <c r="CZ59" i="2"/>
  <c r="DE43" i="1"/>
  <c r="CY59" i="3"/>
  <c r="BC45" i="3"/>
  <c r="BH45" i="3"/>
  <c r="CZ57" i="2"/>
  <c r="BH53" i="2"/>
  <c r="BA55" i="2"/>
  <c r="DC55" i="2"/>
  <c r="DL46" i="2"/>
  <c r="BC60" i="2"/>
  <c r="DQ44" i="2"/>
  <c r="DH57" i="3"/>
  <c r="DP51" i="3"/>
  <c r="BP46" i="3"/>
  <c r="DD46" i="2"/>
  <c r="CZ52" i="3"/>
  <c r="CZ58" i="3"/>
  <c r="DI43" i="3"/>
  <c r="BS46" i="1"/>
  <c r="BC44" i="2"/>
  <c r="DI51" i="2"/>
  <c r="BA46" i="2"/>
  <c r="DO45" i="3"/>
  <c r="DT45" i="1"/>
  <c r="BA44" i="2"/>
  <c r="BD44" i="2"/>
  <c r="DO51" i="2"/>
  <c r="DJ44" i="2"/>
  <c r="DI45" i="3"/>
  <c r="BK45" i="3"/>
  <c r="BT45" i="1"/>
  <c r="DO59" i="2"/>
  <c r="BP46" i="2"/>
  <c r="BJ52" i="2"/>
  <c r="BN51" i="2"/>
  <c r="AZ57" i="2"/>
  <c r="DP45" i="3"/>
  <c r="BE54" i="1"/>
  <c r="DP49" i="1"/>
  <c r="DA53" i="2"/>
  <c r="DB55" i="1"/>
  <c r="DM46" i="1"/>
  <c r="DT46" i="1"/>
  <c r="DA51" i="2"/>
  <c r="BB45" i="1"/>
  <c r="BG46" i="1"/>
  <c r="DA59" i="2"/>
  <c r="DB56" i="1"/>
  <c r="AY59" i="2"/>
  <c r="BN42" i="1"/>
  <c r="BI58" i="2"/>
  <c r="BJ51" i="2"/>
  <c r="DC53" i="2"/>
  <c r="DQ47" i="1"/>
  <c r="BO55" i="3"/>
  <c r="AZ53" i="2"/>
  <c r="I8" i="2"/>
  <c r="BN44" i="2"/>
  <c r="DN44" i="2"/>
  <c r="BP44" i="2"/>
  <c r="BQ44" i="2"/>
  <c r="BA60" i="2"/>
  <c r="DP58" i="3"/>
  <c r="DO59" i="3"/>
  <c r="BG50" i="1"/>
  <c r="BA47" i="2"/>
  <c r="DH46" i="1"/>
  <c r="BI43" i="3"/>
  <c r="BP52" i="2"/>
  <c r="DI57" i="2"/>
  <c r="BI43" i="2"/>
  <c r="BO45" i="3"/>
  <c r="DA44" i="2"/>
  <c r="BA59" i="2"/>
  <c r="BI46" i="2"/>
  <c r="DO43" i="2"/>
  <c r="DB60" i="3"/>
  <c r="BE48" i="1"/>
  <c r="BG43" i="1"/>
  <c r="BP57" i="2"/>
  <c r="BJ59" i="2"/>
  <c r="DE50" i="1"/>
  <c r="DR49" i="1"/>
  <c r="DG46" i="1"/>
  <c r="DG42" i="1"/>
  <c r="DF59" i="1"/>
  <c r="BF46" i="1"/>
  <c r="DF45" i="1"/>
  <c r="DF53" i="1"/>
  <c r="BF58" i="1"/>
  <c r="BB55" i="1"/>
  <c r="DF58" i="1"/>
  <c r="DJ51" i="2"/>
  <c r="BL47" i="1"/>
  <c r="M8" i="2"/>
  <c r="BJ47" i="2"/>
  <c r="BI42" i="2"/>
  <c r="BD42" i="2"/>
  <c r="BC42" i="2"/>
  <c r="CY44" i="2"/>
  <c r="AY44" i="2"/>
  <c r="CY47" i="2"/>
  <c r="DO42" i="2"/>
  <c r="AY58" i="2"/>
  <c r="DE42" i="2"/>
  <c r="BB42" i="2"/>
  <c r="AY43" i="2"/>
  <c r="BP42" i="2"/>
  <c r="BN42" i="2"/>
  <c r="DD42" i="2"/>
  <c r="CY60" i="2"/>
  <c r="AY55" i="2"/>
  <c r="DB42" i="2"/>
  <c r="AY57" i="2"/>
  <c r="CY52" i="2"/>
  <c r="AY48" i="2"/>
  <c r="AY56" i="2"/>
  <c r="BA42" i="2"/>
  <c r="BO42" i="2"/>
  <c r="AY60" i="2"/>
  <c r="DQ42" i="2"/>
  <c r="BQ42" i="2"/>
  <c r="AY52" i="2"/>
  <c r="CY48" i="2"/>
  <c r="CY45" i="2"/>
  <c r="AY54" i="2"/>
  <c r="AY50" i="2"/>
  <c r="DP42" i="2"/>
  <c r="DI42" i="2"/>
  <c r="BE42" i="2"/>
  <c r="AY49" i="2"/>
  <c r="CY49" i="2"/>
  <c r="AY45" i="2"/>
  <c r="BD55" i="3"/>
  <c r="BE47" i="3"/>
  <c r="BF47" i="3"/>
  <c r="DF47" i="3"/>
  <c r="DD50" i="3"/>
  <c r="DQ47" i="3"/>
  <c r="DB47" i="3"/>
  <c r="BB47" i="3"/>
  <c r="DH47" i="3"/>
  <c r="BD46" i="3"/>
  <c r="DD57" i="3"/>
  <c r="BD45" i="3"/>
  <c r="AZ47" i="3"/>
  <c r="DP47" i="3"/>
  <c r="DD47" i="3"/>
  <c r="BD49" i="3"/>
  <c r="BD50" i="3"/>
  <c r="DD54" i="3"/>
  <c r="BI47" i="3"/>
  <c r="BD51" i="3"/>
  <c r="DC47" i="3"/>
  <c r="BD56" i="3"/>
  <c r="CY47" i="3"/>
  <c r="DD42" i="3"/>
  <c r="DD44" i="3"/>
  <c r="BD42" i="3"/>
  <c r="DO47" i="3"/>
  <c r="BD59" i="3"/>
  <c r="BD44" i="3"/>
  <c r="BH47" i="3"/>
  <c r="BM48" i="3"/>
  <c r="DM43" i="3"/>
  <c r="DK56" i="3"/>
  <c r="DM45" i="3"/>
  <c r="DF56" i="3"/>
  <c r="DM57" i="3"/>
  <c r="BM44" i="3"/>
  <c r="DA56" i="3"/>
  <c r="DM44" i="3"/>
  <c r="BM60" i="3"/>
  <c r="BM59" i="3"/>
  <c r="BI56" i="3"/>
  <c r="DP56" i="3"/>
  <c r="DM47" i="3"/>
  <c r="DM49" i="3"/>
  <c r="BF56" i="3"/>
  <c r="DN56" i="3"/>
  <c r="BP56" i="3"/>
  <c r="DM42" i="3"/>
  <c r="BM52" i="3"/>
  <c r="DC56" i="3"/>
  <c r="DO56" i="3"/>
  <c r="BM49" i="3"/>
  <c r="BM53" i="3"/>
  <c r="BM42" i="3"/>
  <c r="BM55" i="3"/>
  <c r="BA56" i="3"/>
  <c r="BM46" i="3"/>
  <c r="BM43" i="3"/>
  <c r="DH56" i="3"/>
  <c r="DM51" i="3"/>
  <c r="DJ59" i="3"/>
  <c r="BJ58" i="3"/>
  <c r="BJ59" i="3"/>
  <c r="BC53" i="3"/>
  <c r="BJ49" i="3"/>
  <c r="DJ57" i="3"/>
  <c r="DA53" i="3"/>
  <c r="DJ55" i="3"/>
  <c r="AZ53" i="3"/>
  <c r="DC53" i="3"/>
  <c r="DJ46" i="3"/>
  <c r="BH53" i="3"/>
  <c r="BJ48" i="3"/>
  <c r="BJ56" i="3"/>
  <c r="DF53" i="3"/>
  <c r="BJ57" i="3"/>
  <c r="DJ42" i="3"/>
  <c r="BB53" i="3"/>
  <c r="BJ46" i="3"/>
  <c r="BJ47" i="3"/>
  <c r="BQ53" i="3"/>
  <c r="BI53" i="3"/>
  <c r="BF53" i="3"/>
  <c r="DJ49" i="3"/>
  <c r="BJ44" i="3"/>
  <c r="BP53" i="3"/>
  <c r="CY53" i="3"/>
  <c r="BA53" i="3"/>
  <c r="DG42" i="3"/>
  <c r="BG59" i="3"/>
  <c r="DG51" i="3"/>
  <c r="BH50" i="3"/>
  <c r="DG47" i="3"/>
  <c r="DL50" i="3"/>
  <c r="BG52" i="3"/>
  <c r="BF50" i="3"/>
  <c r="BG57" i="3"/>
  <c r="BG50" i="3"/>
  <c r="DG53" i="3"/>
  <c r="BG55" i="3"/>
  <c r="BI50" i="3"/>
  <c r="BG56" i="3"/>
  <c r="DF50" i="3"/>
  <c r="BG49" i="3"/>
  <c r="DN50" i="3"/>
  <c r="DG54" i="3"/>
  <c r="DG60" i="3"/>
  <c r="DG49" i="3"/>
  <c r="BA50" i="3"/>
  <c r="BK50" i="3"/>
  <c r="DG50" i="3"/>
  <c r="DC50" i="3"/>
  <c r="BG58" i="3"/>
  <c r="DG44" i="3"/>
  <c r="BG44" i="3"/>
  <c r="BC50" i="3"/>
  <c r="DE50" i="3"/>
  <c r="BJ56" i="2"/>
  <c r="BH56" i="2"/>
  <c r="BM46" i="2"/>
  <c r="BO56" i="2"/>
  <c r="BM48" i="2"/>
  <c r="DM48" i="2"/>
  <c r="BB56" i="2"/>
  <c r="DM45" i="2"/>
  <c r="DM53" i="2"/>
  <c r="DJ56" i="2"/>
  <c r="DM51" i="2"/>
  <c r="BM51" i="2"/>
  <c r="BA56" i="2"/>
  <c r="DM60" i="2"/>
  <c r="DL56" i="2"/>
  <c r="DM57" i="2"/>
  <c r="DM58" i="2"/>
  <c r="DI56" i="2"/>
  <c r="BI56" i="2"/>
  <c r="DM49" i="2"/>
  <c r="DM43" i="2"/>
  <c r="BM54" i="2"/>
  <c r="BM43" i="2"/>
  <c r="BC56" i="2"/>
  <c r="DM47" i="2"/>
  <c r="DM55" i="2"/>
  <c r="DP56" i="2"/>
  <c r="BM58" i="2"/>
  <c r="DM52" i="2"/>
  <c r="BE56" i="2"/>
  <c r="DE56" i="2"/>
  <c r="DB56" i="2"/>
  <c r="DM44" i="2"/>
  <c r="BM47" i="2"/>
  <c r="BM50" i="2"/>
  <c r="BN56" i="2"/>
  <c r="AZ56" i="2"/>
  <c r="BM45" i="2"/>
  <c r="BM49" i="2"/>
  <c r="DK42" i="2"/>
  <c r="BK56" i="2"/>
  <c r="BK55" i="2"/>
  <c r="DK57" i="2"/>
  <c r="BK58" i="2"/>
  <c r="BI54" i="2"/>
  <c r="DI54" i="2"/>
  <c r="BB54" i="2"/>
  <c r="BK45" i="2"/>
  <c r="DK58" i="2"/>
  <c r="BQ54" i="2"/>
  <c r="DO54" i="2"/>
  <c r="DK52" i="2"/>
  <c r="DE54" i="2"/>
  <c r="BE54" i="2"/>
  <c r="BK51" i="2"/>
  <c r="DJ54" i="2"/>
  <c r="DK51" i="2"/>
  <c r="DK56" i="2"/>
  <c r="BK44" i="2"/>
  <c r="DL54" i="2"/>
  <c r="DK48" i="2"/>
  <c r="DB54" i="2"/>
  <c r="BK54" i="2"/>
  <c r="BN54" i="2"/>
  <c r="DK55" i="2"/>
  <c r="BK53" i="2"/>
  <c r="BK60" i="2"/>
  <c r="DK49" i="2"/>
  <c r="BK48" i="2"/>
  <c r="BK50" i="2"/>
  <c r="DK54" i="2"/>
  <c r="BK52" i="2"/>
  <c r="DK45" i="2"/>
  <c r="DK53" i="2"/>
  <c r="DJ50" i="2"/>
  <c r="DA50" i="2"/>
  <c r="DG57" i="2"/>
  <c r="DG59" i="2"/>
  <c r="DG54" i="2"/>
  <c r="BC50" i="2"/>
  <c r="BG48" i="2"/>
  <c r="BG46" i="2"/>
  <c r="CZ50" i="2"/>
  <c r="AZ50" i="2"/>
  <c r="BG54" i="2"/>
  <c r="DH50" i="2"/>
  <c r="DG56" i="2"/>
  <c r="BO50" i="2"/>
  <c r="BG52" i="2"/>
  <c r="BG57" i="2"/>
  <c r="DG58" i="2"/>
  <c r="BI50" i="2"/>
  <c r="DG48" i="2"/>
  <c r="DO50" i="2"/>
  <c r="DQ50" i="2"/>
  <c r="BG51" i="2"/>
  <c r="BJ50" i="2"/>
  <c r="BG47" i="2"/>
  <c r="DG52" i="2"/>
  <c r="BG49" i="2"/>
  <c r="BE50" i="2"/>
  <c r="DB50" i="2"/>
  <c r="BD50" i="2"/>
  <c r="DG49" i="2"/>
  <c r="DE50" i="2"/>
  <c r="BG45" i="2"/>
  <c r="BG42" i="2"/>
  <c r="DG45" i="2"/>
  <c r="BB50" i="2"/>
  <c r="BD49" i="2"/>
  <c r="BF51" i="2"/>
  <c r="BF57" i="2"/>
  <c r="DF46" i="2"/>
  <c r="BF55" i="2"/>
  <c r="BH49" i="2"/>
  <c r="DP49" i="2"/>
  <c r="DF49" i="2"/>
  <c r="DA49" i="2"/>
  <c r="DF42" i="2"/>
  <c r="BF53" i="2"/>
  <c r="DF50" i="2"/>
  <c r="BF60" i="2"/>
  <c r="DF53" i="2"/>
  <c r="DH49" i="2"/>
  <c r="BQ49" i="2"/>
  <c r="DL49" i="2"/>
  <c r="BF46" i="2"/>
  <c r="BF56" i="2"/>
  <c r="BF49" i="2"/>
  <c r="BF47" i="2"/>
  <c r="DQ49" i="2"/>
  <c r="BE49" i="2"/>
  <c r="DF51" i="2"/>
  <c r="BL49" i="2"/>
  <c r="BF52" i="2"/>
  <c r="BF44" i="2"/>
  <c r="DF56" i="2"/>
  <c r="BF59" i="2"/>
  <c r="DF58" i="2"/>
  <c r="BC49" i="2"/>
  <c r="BP49" i="2"/>
  <c r="DF44" i="2"/>
  <c r="DF54" i="2"/>
  <c r="BI49" i="2"/>
  <c r="BJ49" i="2"/>
  <c r="DF60" i="2"/>
  <c r="DN49" i="2"/>
  <c r="BN49" i="2"/>
  <c r="BF50" i="2"/>
  <c r="BF48" i="2"/>
  <c r="DF48" i="2"/>
  <c r="DE49" i="2"/>
  <c r="BF45" i="2"/>
  <c r="DF45" i="2"/>
  <c r="DF43" i="2"/>
  <c r="DF52" i="2"/>
  <c r="BF58" i="2"/>
  <c r="BO49" i="2"/>
  <c r="DO49" i="2"/>
  <c r="DJ49" i="2"/>
  <c r="DI49" i="2"/>
  <c r="DB49" i="2"/>
  <c r="AZ49" i="2"/>
  <c r="DF57" i="2"/>
  <c r="BA49" i="2"/>
  <c r="DF59" i="2"/>
  <c r="DD49" i="2"/>
  <c r="CZ49" i="2"/>
  <c r="DF47" i="2"/>
  <c r="BF43" i="2"/>
  <c r="DF55" i="2"/>
  <c r="BF54" i="2"/>
  <c r="BB49" i="2"/>
  <c r="O15" i="1"/>
  <c r="O37" i="3"/>
  <c r="BG37" i="3" s="1"/>
  <c r="O24" i="3"/>
  <c r="BD24" i="3" s="1"/>
  <c r="O23" i="3"/>
  <c r="DM23" i="3" s="1"/>
  <c r="O29" i="3"/>
  <c r="O17" i="3"/>
  <c r="BD17" i="3" s="1"/>
  <c r="O32" i="3"/>
  <c r="DM32" i="3" s="1"/>
  <c r="O30" i="3"/>
  <c r="BG30" i="3" s="1"/>
  <c r="O20" i="3"/>
  <c r="DL20" i="3" s="1"/>
  <c r="O31" i="3"/>
  <c r="BM31" i="3" s="1"/>
  <c r="O36" i="3"/>
  <c r="DJ36" i="3" s="1"/>
  <c r="O21" i="3"/>
  <c r="DM21" i="3" s="1"/>
  <c r="O11" i="3"/>
  <c r="DM11" i="3" s="1"/>
  <c r="O15" i="3"/>
  <c r="DD15" i="3" s="1"/>
  <c r="O13" i="3"/>
  <c r="DD13" i="3" s="1"/>
  <c r="O22" i="3"/>
  <c r="BG22" i="3" s="1"/>
  <c r="O16" i="3"/>
  <c r="DJ16" i="3" s="1"/>
  <c r="O25" i="3"/>
  <c r="O35" i="3"/>
  <c r="BD35" i="3" s="1"/>
  <c r="O13" i="2"/>
  <c r="AY13" i="2" s="1"/>
  <c r="O30" i="2"/>
  <c r="BK30" i="2" s="1"/>
  <c r="O11" i="2"/>
  <c r="O23" i="2"/>
  <c r="CY23" i="2" s="1"/>
  <c r="O36" i="2"/>
  <c r="BK36" i="2" s="1"/>
  <c r="O15" i="2"/>
  <c r="DD44" i="1"/>
  <c r="DC44" i="1"/>
  <c r="DO44" i="1"/>
  <c r="DD59" i="1"/>
  <c r="DQ44" i="1"/>
  <c r="BD60" i="1"/>
  <c r="DM44" i="1"/>
  <c r="BL44" i="1"/>
  <c r="BD55" i="1"/>
  <c r="BD56" i="1"/>
  <c r="DD60" i="1"/>
  <c r="DI44" i="1"/>
  <c r="DD49" i="1"/>
  <c r="BH44" i="1"/>
  <c r="DD57" i="1"/>
  <c r="DD51" i="1"/>
  <c r="DD54" i="1"/>
  <c r="BD51" i="1"/>
  <c r="DD50" i="1"/>
  <c r="BD42" i="1"/>
  <c r="DF44" i="1"/>
  <c r="DD52" i="1"/>
  <c r="DD53" i="1"/>
  <c r="BR44" i="1"/>
  <c r="BD47" i="1"/>
  <c r="BD57" i="1"/>
  <c r="DD42" i="1"/>
  <c r="BD54" i="1"/>
  <c r="BD58" i="1"/>
  <c r="BI44" i="1"/>
  <c r="BJ44" i="1"/>
  <c r="BD48" i="1"/>
  <c r="BO44" i="1"/>
  <c r="BM44" i="1"/>
  <c r="BD59" i="1"/>
  <c r="DD43" i="1"/>
  <c r="DD58" i="1"/>
  <c r="DD47" i="1"/>
  <c r="DN44" i="1"/>
  <c r="BD53" i="1"/>
  <c r="DH44" i="1"/>
  <c r="DT44" i="1"/>
  <c r="BL42" i="3"/>
  <c r="DB42" i="3"/>
  <c r="DL42" i="3"/>
  <c r="CY52" i="3"/>
  <c r="DN42" i="3"/>
  <c r="CY42" i="3"/>
  <c r="AY51" i="3"/>
  <c r="BF42" i="3"/>
  <c r="AY55" i="3"/>
  <c r="BC42" i="3"/>
  <c r="DC42" i="3"/>
  <c r="AY45" i="3"/>
  <c r="CY45" i="3"/>
  <c r="CY60" i="3"/>
  <c r="CY50" i="3"/>
  <c r="AY50" i="3"/>
  <c r="AY60" i="3"/>
  <c r="DQ42" i="3"/>
  <c r="AY52" i="3"/>
  <c r="BE42" i="3"/>
  <c r="AY49" i="3"/>
  <c r="AY57" i="3"/>
  <c r="CY57" i="3"/>
  <c r="AY59" i="3"/>
  <c r="AY47" i="3"/>
  <c r="DF42" i="3"/>
  <c r="AY44" i="3"/>
  <c r="DH42" i="3"/>
  <c r="DB58" i="1"/>
  <c r="BB42" i="1"/>
  <c r="BQ59" i="1"/>
  <c r="DE48" i="1"/>
  <c r="BE58" i="1"/>
  <c r="BE43" i="1"/>
  <c r="DG45" i="1"/>
  <c r="BE57" i="1"/>
  <c r="DE57" i="1"/>
  <c r="DE58" i="1"/>
  <c r="DS45" i="1"/>
  <c r="DP45" i="1"/>
  <c r="BE49" i="1"/>
  <c r="DE54" i="1"/>
  <c r="BN45" i="1"/>
  <c r="BO45" i="1"/>
  <c r="BD45" i="1"/>
  <c r="DC56" i="1"/>
  <c r="DT43" i="1"/>
  <c r="DP43" i="1"/>
  <c r="BC57" i="1"/>
  <c r="BC54" i="1"/>
  <c r="DC57" i="1"/>
  <c r="BC56" i="1"/>
  <c r="DN43" i="1"/>
  <c r="BC45" i="1"/>
  <c r="DR43" i="1"/>
  <c r="BC60" i="1"/>
  <c r="BC44" i="1"/>
  <c r="CZ45" i="3"/>
  <c r="DD43" i="3"/>
  <c r="CZ55" i="3"/>
  <c r="DC43" i="3"/>
  <c r="CZ47" i="3"/>
  <c r="BP43" i="3"/>
  <c r="DH43" i="3"/>
  <c r="DJ43" i="3"/>
  <c r="CZ44" i="3"/>
  <c r="CY43" i="3"/>
  <c r="AZ44" i="3"/>
  <c r="DF43" i="3"/>
  <c r="BA52" i="3"/>
  <c r="DA45" i="3"/>
  <c r="DA43" i="3"/>
  <c r="DA60" i="3"/>
  <c r="DA50" i="3"/>
  <c r="DM48" i="1"/>
  <c r="BH50" i="1"/>
  <c r="DH56" i="1"/>
  <c r="BH48" i="1"/>
  <c r="DB48" i="1"/>
  <c r="DH43" i="1"/>
  <c r="DH53" i="1"/>
  <c r="DH58" i="1"/>
  <c r="BH58" i="1"/>
  <c r="BH57" i="1"/>
  <c r="DH57" i="1"/>
  <c r="BH46" i="1"/>
  <c r="BH47" i="1"/>
  <c r="DH50" i="1"/>
  <c r="BK48" i="1"/>
  <c r="DH52" i="1"/>
  <c r="BH49" i="1"/>
  <c r="BH56" i="1"/>
  <c r="DG48" i="1"/>
  <c r="DK48" i="1"/>
  <c r="BH52" i="1"/>
  <c r="DS48" i="1"/>
  <c r="BS48" i="1"/>
  <c r="BH55" i="1"/>
  <c r="DD48" i="1"/>
  <c r="DK46" i="1"/>
  <c r="DB46" i="1"/>
  <c r="DF51" i="1"/>
  <c r="BO46" i="1"/>
  <c r="BF53" i="1"/>
  <c r="DF47" i="1"/>
  <c r="BR46" i="1"/>
  <c r="BF56" i="1"/>
  <c r="BF54" i="1"/>
  <c r="BF59" i="1"/>
  <c r="DF46" i="1"/>
  <c r="DR46" i="1"/>
  <c r="DQ46" i="1"/>
  <c r="BF55" i="1"/>
  <c r="BF60" i="1"/>
  <c r="DO46" i="1"/>
  <c r="DF52" i="1"/>
  <c r="BF51" i="1"/>
  <c r="BQ46" i="1"/>
  <c r="BF52" i="1"/>
  <c r="BF45" i="1"/>
  <c r="DF43" i="1"/>
  <c r="DF48" i="1"/>
  <c r="BF50" i="1"/>
  <c r="DS46" i="1"/>
  <c r="BF57" i="1"/>
  <c r="BF49" i="1"/>
  <c r="BF44" i="1"/>
  <c r="DD46" i="1"/>
  <c r="DE48" i="3"/>
  <c r="BE55" i="3"/>
  <c r="DH48" i="3"/>
  <c r="DE56" i="3"/>
  <c r="BB48" i="3"/>
  <c r="BE52" i="3"/>
  <c r="DJ48" i="3"/>
  <c r="BG48" i="3"/>
  <c r="DE47" i="3"/>
  <c r="BE43" i="3"/>
  <c r="BE53" i="3"/>
  <c r="BE50" i="3"/>
  <c r="AY48" i="3"/>
  <c r="DE42" i="3"/>
  <c r="DE46" i="3"/>
  <c r="BE57" i="3"/>
  <c r="BE49" i="3"/>
  <c r="BJ54" i="1"/>
  <c r="DJ53" i="1"/>
  <c r="BS50" i="1"/>
  <c r="DJ56" i="1"/>
  <c r="DL50" i="1"/>
  <c r="DR50" i="1"/>
  <c r="DN50" i="1"/>
  <c r="DQ50" i="1"/>
  <c r="DK50" i="1"/>
  <c r="BK50" i="1"/>
  <c r="DS50" i="1"/>
  <c r="DJ58" i="1"/>
  <c r="BJ46" i="1"/>
  <c r="DJ44" i="1"/>
  <c r="BG49" i="1"/>
  <c r="DN49" i="1"/>
  <c r="DI53" i="1"/>
  <c r="BI53" i="1"/>
  <c r="BI59" i="1"/>
  <c r="DT49" i="1"/>
  <c r="DI49" i="1"/>
  <c r="DI60" i="1"/>
  <c r="DI42" i="1"/>
  <c r="BI46" i="1"/>
  <c r="BL49" i="1"/>
  <c r="BP49" i="1"/>
  <c r="DI48" i="1"/>
  <c r="BD49" i="1"/>
  <c r="DQ60" i="3"/>
  <c r="BQ45" i="3"/>
  <c r="BQ42" i="3"/>
  <c r="BJ60" i="3"/>
  <c r="BB60" i="3"/>
  <c r="DD60" i="3"/>
  <c r="DJ60" i="3"/>
  <c r="DQ43" i="3"/>
  <c r="DQ51" i="3"/>
  <c r="BP60" i="3"/>
  <c r="DQ54" i="3"/>
  <c r="BQ52" i="3"/>
  <c r="DQ52" i="3"/>
  <c r="BQ55" i="3"/>
  <c r="DQ48" i="3"/>
  <c r="BQ56" i="3"/>
  <c r="DF60" i="3"/>
  <c r="BF60" i="3"/>
  <c r="DQ49" i="3"/>
  <c r="DQ57" i="3"/>
  <c r="BQ57" i="3"/>
  <c r="DN53" i="3"/>
  <c r="BF57" i="3"/>
  <c r="DF57" i="3"/>
  <c r="BN57" i="3"/>
  <c r="BB57" i="3"/>
  <c r="BN59" i="3"/>
  <c r="BN47" i="3"/>
  <c r="BN51" i="3"/>
  <c r="BN58" i="3"/>
  <c r="BM57" i="3"/>
  <c r="DN48" i="3"/>
  <c r="DN46" i="3"/>
  <c r="DN49" i="3"/>
  <c r="BN56" i="3"/>
  <c r="DN58" i="3"/>
  <c r="BD57" i="3"/>
  <c r="BN50" i="3"/>
  <c r="DC57" i="3"/>
  <c r="BN43" i="3"/>
  <c r="BC57" i="3"/>
  <c r="BN53" i="3"/>
  <c r="DN47" i="3"/>
  <c r="DN55" i="3"/>
  <c r="DG57" i="3"/>
  <c r="BN49" i="3"/>
  <c r="BL45" i="3"/>
  <c r="CY55" i="3"/>
  <c r="BL47" i="3"/>
  <c r="BB55" i="3"/>
  <c r="BL55" i="3"/>
  <c r="DL43" i="3"/>
  <c r="DH55" i="3"/>
  <c r="BL60" i="3"/>
  <c r="DL58" i="3"/>
  <c r="BJ55" i="3"/>
  <c r="BP55" i="3"/>
  <c r="BL59" i="3"/>
  <c r="BL46" i="3"/>
  <c r="DL60" i="3"/>
  <c r="BL48" i="3"/>
  <c r="DL48" i="3"/>
  <c r="BL56" i="3"/>
  <c r="DF55" i="3"/>
  <c r="DL57" i="3"/>
  <c r="BL57" i="3"/>
  <c r="DK55" i="3"/>
  <c r="BK42" i="3"/>
  <c r="DK58" i="3"/>
  <c r="DK54" i="3"/>
  <c r="BP54" i="3"/>
  <c r="DK59" i="3"/>
  <c r="BJ54" i="3"/>
  <c r="DK52" i="3"/>
  <c r="DK60" i="3"/>
  <c r="DB54" i="3"/>
  <c r="BC54" i="3"/>
  <c r="DH54" i="3"/>
  <c r="BD54" i="3"/>
  <c r="BM54" i="3"/>
  <c r="BK57" i="3"/>
  <c r="DK57" i="3"/>
  <c r="DK47" i="3"/>
  <c r="BI42" i="3"/>
  <c r="BB52" i="3"/>
  <c r="BI45" i="3"/>
  <c r="BI55" i="3"/>
  <c r="DB52" i="3"/>
  <c r="DI42" i="3"/>
  <c r="DD52" i="3"/>
  <c r="BI52" i="3"/>
  <c r="BI59" i="3"/>
  <c r="BI54" i="3"/>
  <c r="DI54" i="3"/>
  <c r="BI60" i="3"/>
  <c r="BI58" i="3"/>
  <c r="DI55" i="3"/>
  <c r="DI53" i="3"/>
  <c r="DI48" i="3"/>
  <c r="BI48" i="3"/>
  <c r="DF52" i="3"/>
  <c r="BF52" i="3"/>
  <c r="DI57" i="3"/>
  <c r="DO57" i="3"/>
  <c r="BO54" i="3"/>
  <c r="BO58" i="3"/>
  <c r="BB58" i="3"/>
  <c r="BC58" i="3"/>
  <c r="BO51" i="3"/>
  <c r="DO60" i="3"/>
  <c r="BO60" i="3"/>
  <c r="DO55" i="3"/>
  <c r="DO52" i="3"/>
  <c r="DO48" i="3"/>
  <c r="BF58" i="3"/>
  <c r="DF58" i="3"/>
  <c r="BO57" i="3"/>
  <c r="BE51" i="1"/>
  <c r="BF43" i="1"/>
  <c r="BG45" i="1"/>
  <c r="DQ48" i="1"/>
  <c r="DH48" i="1"/>
  <c r="AY58" i="3"/>
  <c r="DL49" i="3"/>
  <c r="Q39" i="1"/>
  <c r="DE60" i="1"/>
  <c r="BQ45" i="1"/>
  <c r="BE47" i="1"/>
  <c r="BM45" i="1"/>
  <c r="BS45" i="1"/>
  <c r="DM45" i="1"/>
  <c r="BK45" i="1"/>
  <c r="BL45" i="1"/>
  <c r="DE45" i="1"/>
  <c r="DE47" i="1"/>
  <c r="BE60" i="1"/>
  <c r="BE46" i="1"/>
  <c r="BE52" i="1"/>
  <c r="BE42" i="1"/>
  <c r="DQ45" i="1"/>
  <c r="DN45" i="1"/>
  <c r="DE51" i="1"/>
  <c r="DE55" i="1"/>
  <c r="BE53" i="1"/>
  <c r="BR45" i="1"/>
  <c r="DK45" i="1"/>
  <c r="DE59" i="1"/>
  <c r="BE59" i="1"/>
  <c r="DI45" i="1"/>
  <c r="DE53" i="1"/>
  <c r="DL45" i="1"/>
  <c r="DE46" i="1"/>
  <c r="DE44" i="1"/>
  <c r="BO43" i="1"/>
  <c r="BR43" i="1"/>
  <c r="BS43" i="1"/>
  <c r="DC55" i="1"/>
  <c r="BC49" i="1"/>
  <c r="DL43" i="1"/>
  <c r="BC53" i="1"/>
  <c r="DO43" i="1"/>
  <c r="BC46" i="1"/>
  <c r="BC58" i="1"/>
  <c r="DC60" i="1"/>
  <c r="BT43" i="1"/>
  <c r="BC43" i="1"/>
  <c r="BK43" i="1"/>
  <c r="DC51" i="1"/>
  <c r="BC47" i="1"/>
  <c r="DC52" i="1"/>
  <c r="DC58" i="1"/>
  <c r="BB43" i="1"/>
  <c r="DC54" i="1"/>
  <c r="BL43" i="1"/>
  <c r="DC49" i="1"/>
  <c r="BQ43" i="1"/>
  <c r="BN43" i="1"/>
  <c r="BC48" i="1"/>
  <c r="DC53" i="1"/>
  <c r="BC52" i="1"/>
  <c r="BD43" i="1"/>
  <c r="CZ43" i="3"/>
  <c r="CZ42" i="3"/>
  <c r="BK43" i="3"/>
  <c r="CZ59" i="3"/>
  <c r="CZ60" i="3"/>
  <c r="AZ45" i="3"/>
  <c r="DK43" i="3"/>
  <c r="AZ51" i="3"/>
  <c r="BO43" i="3"/>
  <c r="DO43" i="3"/>
  <c r="CZ50" i="3"/>
  <c r="AZ58" i="3"/>
  <c r="AZ55" i="3"/>
  <c r="CZ53" i="3"/>
  <c r="AZ42" i="3"/>
  <c r="AZ60" i="3"/>
  <c r="BL43" i="3"/>
  <c r="AZ50" i="3"/>
  <c r="AY43" i="3"/>
  <c r="DB43" i="3"/>
  <c r="AZ52" i="3"/>
  <c r="CZ54" i="3"/>
  <c r="CZ56" i="3"/>
  <c r="CZ48" i="3"/>
  <c r="AZ56" i="3"/>
  <c r="DE43" i="3"/>
  <c r="CZ49" i="3"/>
  <c r="AZ49" i="3"/>
  <c r="DA54" i="3"/>
  <c r="DA55" i="3"/>
  <c r="DA47" i="3"/>
  <c r="BA47" i="3"/>
  <c r="DI44" i="3"/>
  <c r="BL44" i="3"/>
  <c r="BB44" i="3"/>
  <c r="DG53" i="1"/>
  <c r="BT47" i="1"/>
  <c r="BG60" i="1"/>
  <c r="DG58" i="1"/>
  <c r="BG52" i="1"/>
  <c r="BO47" i="1"/>
  <c r="BQ47" i="1"/>
  <c r="BG55" i="1"/>
  <c r="DT47" i="1"/>
  <c r="BM47" i="1"/>
  <c r="BS47" i="1"/>
  <c r="BJ47" i="1"/>
  <c r="DG43" i="1"/>
  <c r="BF47" i="1"/>
  <c r="DH47" i="1"/>
  <c r="BG48" i="1"/>
  <c r="DG44" i="1"/>
  <c r="BG44" i="1"/>
  <c r="DD58" i="3"/>
  <c r="DD55" i="3"/>
  <c r="BD48" i="3"/>
  <c r="DD46" i="3"/>
  <c r="BD58" i="3"/>
  <c r="BK47" i="3"/>
  <c r="BD43" i="3"/>
  <c r="DD51" i="3"/>
  <c r="BD47" i="3"/>
  <c r="BO47" i="3"/>
  <c r="DD53" i="3"/>
  <c r="DD59" i="3"/>
  <c r="BD53" i="3"/>
  <c r="BD60" i="3"/>
  <c r="BD52" i="3"/>
  <c r="BQ47" i="3"/>
  <c r="DL47" i="3"/>
  <c r="DI47" i="3"/>
  <c r="DD48" i="3"/>
  <c r="DD56" i="3"/>
  <c r="DD49" i="3"/>
  <c r="BP59" i="3"/>
  <c r="BO59" i="3"/>
  <c r="BP51" i="3"/>
  <c r="DP53" i="3"/>
  <c r="DP50" i="3"/>
  <c r="BP45" i="3"/>
  <c r="DP43" i="3"/>
  <c r="DP54" i="3"/>
  <c r="DP59" i="3"/>
  <c r="DP52" i="3"/>
  <c r="BP47" i="3"/>
  <c r="BQ59" i="3"/>
  <c r="DP55" i="3"/>
  <c r="BP50" i="3"/>
  <c r="BK59" i="3"/>
  <c r="BP58" i="3"/>
  <c r="DP46" i="3"/>
  <c r="DQ59" i="3"/>
  <c r="DL59" i="3"/>
  <c r="DI59" i="3"/>
  <c r="BE59" i="3"/>
  <c r="DP48" i="3"/>
  <c r="DE59" i="3"/>
  <c r="BP48" i="3"/>
  <c r="DM46" i="3"/>
  <c r="BM56" i="3"/>
  <c r="DM55" i="3"/>
  <c r="DQ56" i="3"/>
  <c r="DM54" i="3"/>
  <c r="DM50" i="3"/>
  <c r="DM58" i="3"/>
  <c r="BM47" i="3"/>
  <c r="DL56" i="3"/>
  <c r="BE56" i="3"/>
  <c r="BM50" i="3"/>
  <c r="BO56" i="3"/>
  <c r="BM51" i="3"/>
  <c r="DM52" i="3"/>
  <c r="BK56" i="3"/>
  <c r="BB56" i="3"/>
  <c r="DI56" i="3"/>
  <c r="CY56" i="3"/>
  <c r="DM48" i="3"/>
  <c r="DM60" i="3"/>
  <c r="DM59" i="3"/>
  <c r="AY56" i="3"/>
  <c r="BM58" i="3"/>
  <c r="DB56" i="3"/>
  <c r="DM53" i="3"/>
  <c r="DC45" i="3"/>
  <c r="BC52" i="3"/>
  <c r="DB46" i="3"/>
  <c r="BB46" i="3"/>
  <c r="BC43" i="3"/>
  <c r="BC59" i="3"/>
  <c r="BK46" i="3"/>
  <c r="DK46" i="3"/>
  <c r="DO46" i="3"/>
  <c r="DC51" i="3"/>
  <c r="BC46" i="3"/>
  <c r="DC59" i="3"/>
  <c r="BQ46" i="3"/>
  <c r="BC47" i="3"/>
  <c r="DQ46" i="3"/>
  <c r="DC60" i="3"/>
  <c r="BC55" i="3"/>
  <c r="DL46" i="3"/>
  <c r="DC55" i="3"/>
  <c r="DC52" i="3"/>
  <c r="BI46" i="3"/>
  <c r="BC56" i="3"/>
  <c r="BE46" i="3"/>
  <c r="BC48" i="3"/>
  <c r="BJ53" i="3"/>
  <c r="DQ53" i="3"/>
  <c r="DK53" i="3"/>
  <c r="DJ50" i="3"/>
  <c r="DJ58" i="3"/>
  <c r="BO53" i="3"/>
  <c r="DJ53" i="3"/>
  <c r="BJ45" i="3"/>
  <c r="DB53" i="3"/>
  <c r="BJ52" i="3"/>
  <c r="DJ45" i="3"/>
  <c r="BL53" i="3"/>
  <c r="DJ52" i="3"/>
  <c r="BJ43" i="3"/>
  <c r="BJ51" i="3"/>
  <c r="DJ51" i="3"/>
  <c r="DL53" i="3"/>
  <c r="DE53" i="3"/>
  <c r="DJ56" i="3"/>
  <c r="BH42" i="3"/>
  <c r="BB51" i="3"/>
  <c r="DH60" i="3"/>
  <c r="DK51" i="3"/>
  <c r="BH58" i="3"/>
  <c r="DH59" i="3"/>
  <c r="DH53" i="3"/>
  <c r="BH46" i="3"/>
  <c r="BH54" i="3"/>
  <c r="DH46" i="3"/>
  <c r="DH58" i="3"/>
  <c r="BQ51" i="3"/>
  <c r="DH52" i="3"/>
  <c r="BH52" i="3"/>
  <c r="DI51" i="3"/>
  <c r="BE51" i="3"/>
  <c r="BH56" i="3"/>
  <c r="BH48" i="3"/>
  <c r="BQ50" i="3"/>
  <c r="DG45" i="3"/>
  <c r="BB50" i="3"/>
  <c r="BG45" i="3"/>
  <c r="BO50" i="3"/>
  <c r="BG46" i="3"/>
  <c r="DI50" i="3"/>
  <c r="BG60" i="3"/>
  <c r="BL50" i="3"/>
  <c r="DB50" i="3"/>
  <c r="BG43" i="3"/>
  <c r="DG43" i="3"/>
  <c r="DG46" i="3"/>
  <c r="BG51" i="3"/>
  <c r="BG47" i="3"/>
  <c r="DQ50" i="3"/>
  <c r="DG55" i="3"/>
  <c r="DG52" i="3"/>
  <c r="DG59" i="3"/>
  <c r="DG56" i="3"/>
  <c r="DG48" i="3"/>
  <c r="DR47" i="1"/>
  <c r="DM47" i="1"/>
  <c r="CZ51" i="3"/>
  <c r="DG54" i="1"/>
  <c r="DP47" i="1"/>
  <c r="DG56" i="1"/>
  <c r="DF30" i="3"/>
  <c r="BH55" i="3"/>
  <c r="DP42" i="3"/>
  <c r="BM45" i="3"/>
  <c r="AY46" i="3"/>
  <c r="BG53" i="3"/>
  <c r="DH45" i="1"/>
  <c r="BE45" i="1"/>
  <c r="DC45" i="1"/>
  <c r="DE56" i="1"/>
  <c r="DO45" i="1"/>
  <c r="BH45" i="1"/>
  <c r="DC46" i="1"/>
  <c r="DQ43" i="1"/>
  <c r="BP43" i="1"/>
  <c r="BC55" i="1"/>
  <c r="DS43" i="1"/>
  <c r="BJ50" i="3"/>
  <c r="DJ54" i="3"/>
  <c r="DH50" i="3"/>
  <c r="AY53" i="3"/>
  <c r="BG42" i="3"/>
  <c r="BG54" i="3"/>
  <c r="DO50" i="3"/>
  <c r="DG58" i="3"/>
  <c r="DJ47" i="3"/>
  <c r="BJ42" i="3"/>
  <c r="DJ44" i="3"/>
  <c r="DC58" i="3"/>
  <c r="DO51" i="3"/>
  <c r="CY51" i="3"/>
  <c r="DH45" i="3"/>
  <c r="BK53" i="3"/>
  <c r="BG57" i="1"/>
  <c r="BN47" i="1"/>
  <c r="BG54" i="1"/>
  <c r="BG51" i="1"/>
  <c r="DO53" i="3"/>
  <c r="BG56" i="1"/>
  <c r="DG59" i="1"/>
  <c r="DO47" i="1"/>
  <c r="DL47" i="1"/>
  <c r="BG53" i="1"/>
  <c r="DK50" i="3"/>
  <c r="BP47" i="1"/>
  <c r="DN47" i="1"/>
  <c r="DD45" i="3"/>
  <c r="CY46" i="3"/>
  <c r="DS47" i="1"/>
  <c r="DG52" i="1"/>
  <c r="BR47" i="1"/>
  <c r="DG51" i="1"/>
  <c r="DG47" i="1"/>
  <c r="BK47" i="1"/>
  <c r="F18" i="4"/>
  <c r="Q18" i="1"/>
  <c r="G18" i="4" s="1"/>
  <c r="DB58" i="3"/>
  <c r="DK45" i="3"/>
  <c r="DB45" i="3"/>
  <c r="AY54" i="3"/>
  <c r="Q13" i="1"/>
  <c r="F13" i="4"/>
  <c r="O38" i="3"/>
  <c r="DD38" i="3" s="1"/>
  <c r="DT56" i="1"/>
  <c r="BH55" i="2"/>
  <c r="F23" i="4"/>
  <c r="Q23" i="1"/>
  <c r="DL56" i="1"/>
  <c r="BD46" i="2"/>
  <c r="Q21" i="1"/>
  <c r="F21" i="4"/>
  <c r="Q11" i="1"/>
  <c r="F11" i="4"/>
  <c r="Q17" i="1"/>
  <c r="F17" i="4"/>
  <c r="F19" i="4"/>
  <c r="Q19" i="1"/>
  <c r="G19" i="4" s="1"/>
  <c r="DP50" i="1"/>
  <c r="DI58" i="1"/>
  <c r="DM56" i="3"/>
  <c r="DP59" i="2"/>
  <c r="BK57" i="2"/>
  <c r="BG53" i="2"/>
  <c r="E39" i="4"/>
  <c r="CZ44" i="2"/>
  <c r="BS42" i="1"/>
  <c r="BB57" i="1"/>
  <c r="DS42" i="1"/>
  <c r="BQ42" i="1"/>
  <c r="CZ54" i="2"/>
  <c r="BB54" i="1"/>
  <c r="BB52" i="1"/>
  <c r="DR42" i="1"/>
  <c r="DK42" i="1"/>
  <c r="BN49" i="1"/>
  <c r="BK49" i="1"/>
  <c r="DI52" i="1"/>
  <c r="BI45" i="1"/>
  <c r="DO42" i="1"/>
  <c r="DB53" i="1"/>
  <c r="DB59" i="1"/>
  <c r="DF42" i="1"/>
  <c r="DF49" i="1"/>
  <c r="BL42" i="2"/>
  <c r="CY53" i="2"/>
  <c r="BH42" i="2"/>
  <c r="AY42" i="2"/>
  <c r="BA54" i="2"/>
  <c r="DH42" i="1"/>
  <c r="BK42" i="1"/>
  <c r="BP43" i="2"/>
  <c r="BB43" i="2"/>
  <c r="DT42" i="1"/>
  <c r="BG43" i="2"/>
  <c r="AZ60" i="2"/>
  <c r="AZ51" i="2"/>
  <c r="CZ53" i="2"/>
  <c r="BL43" i="2"/>
  <c r="BC58" i="2"/>
  <c r="DC50" i="1"/>
  <c r="DJ43" i="1"/>
  <c r="DJ51" i="1"/>
  <c r="DJ55" i="2"/>
  <c r="DG53" i="2"/>
  <c r="BF42" i="2"/>
  <c r="BJ42" i="2"/>
  <c r="CY54" i="2"/>
  <c r="CY42" i="2"/>
  <c r="CY50" i="2"/>
  <c r="CY43" i="2"/>
  <c r="AY47" i="2"/>
  <c r="DH42" i="2"/>
  <c r="AY53" i="2"/>
  <c r="CY46" i="2"/>
  <c r="DJ42" i="2"/>
  <c r="AY46" i="2"/>
  <c r="CY51" i="2"/>
  <c r="AY51" i="2"/>
  <c r="CY56" i="2"/>
  <c r="CY59" i="2"/>
  <c r="DN42" i="2"/>
  <c r="DA42" i="2"/>
  <c r="CY55" i="2"/>
  <c r="CY57" i="2"/>
  <c r="CY58" i="2"/>
  <c r="DQ46" i="2"/>
  <c r="BH46" i="2"/>
  <c r="DH46" i="2"/>
  <c r="DC46" i="2"/>
  <c r="BC51" i="2"/>
  <c r="DC51" i="2"/>
  <c r="DC60" i="2"/>
  <c r="BC43" i="2"/>
  <c r="DC43" i="2"/>
  <c r="DC44" i="2"/>
  <c r="DC54" i="2"/>
  <c r="DC42" i="2"/>
  <c r="BC54" i="2"/>
  <c r="DC56" i="2"/>
  <c r="BC57" i="2"/>
  <c r="BN46" i="2"/>
  <c r="BC47" i="2"/>
  <c r="BC55" i="2"/>
  <c r="DC50" i="2"/>
  <c r="DC49" i="2"/>
  <c r="BC59" i="2"/>
  <c r="DC59" i="2"/>
  <c r="DN46" i="2"/>
  <c r="DJ50" i="1"/>
  <c r="DJ60" i="1"/>
  <c r="BJ53" i="1"/>
  <c r="DM50" i="1"/>
  <c r="BJ42" i="1"/>
  <c r="DJ42" i="1"/>
  <c r="BJ43" i="1"/>
  <c r="BC50" i="1"/>
  <c r="BE50" i="1"/>
  <c r="DJ45" i="1"/>
  <c r="BJ51" i="1"/>
  <c r="BJ59" i="1"/>
  <c r="DO50" i="1"/>
  <c r="DJ59" i="1"/>
  <c r="BL50" i="1"/>
  <c r="BJ48" i="1"/>
  <c r="BQ50" i="1"/>
  <c r="DG50" i="1"/>
  <c r="BJ58" i="1"/>
  <c r="BN50" i="1"/>
  <c r="DJ54" i="1"/>
  <c r="BJ52" i="1"/>
  <c r="BR50" i="1"/>
  <c r="DF50" i="1"/>
  <c r="DJ47" i="1"/>
  <c r="BJ56" i="1"/>
  <c r="DJ48" i="1"/>
  <c r="BJ50" i="1"/>
  <c r="DJ52" i="1"/>
  <c r="BM50" i="1"/>
  <c r="BJ49" i="1"/>
  <c r="DI46" i="1"/>
  <c r="DM49" i="1"/>
  <c r="DI51" i="1"/>
  <c r="DI56" i="1"/>
  <c r="BI55" i="1"/>
  <c r="DI54" i="1"/>
  <c r="BI51" i="1"/>
  <c r="BO49" i="1"/>
  <c r="DL49" i="1"/>
  <c r="DI43" i="1"/>
  <c r="BI42" i="1"/>
  <c r="DI47" i="1"/>
  <c r="BI57" i="1"/>
  <c r="BQ49" i="1"/>
  <c r="BI56" i="1"/>
  <c r="DK49" i="1"/>
  <c r="BI54" i="1"/>
  <c r="BI49" i="1"/>
  <c r="BI47" i="1"/>
  <c r="BI48" i="1"/>
  <c r="BR49" i="1"/>
  <c r="BI52" i="1"/>
  <c r="BI58" i="1"/>
  <c r="BI60" i="1"/>
  <c r="DS49" i="1"/>
  <c r="BI43" i="1"/>
  <c r="DE49" i="1"/>
  <c r="BI50" i="1"/>
  <c r="DM56" i="2"/>
  <c r="BM56" i="2"/>
  <c r="DM46" i="2"/>
  <c r="BM42" i="2"/>
  <c r="DD56" i="2"/>
  <c r="DM59" i="2"/>
  <c r="DM42" i="2"/>
  <c r="BM53" i="2"/>
  <c r="DM54" i="2"/>
  <c r="DH56" i="2"/>
  <c r="DO56" i="2"/>
  <c r="DM50" i="2"/>
  <c r="DA56" i="2"/>
  <c r="BM44" i="2"/>
  <c r="BM52" i="2"/>
  <c r="BD56" i="2"/>
  <c r="BQ56" i="2"/>
  <c r="DQ56" i="2"/>
  <c r="BM60" i="2"/>
  <c r="BM55" i="2"/>
  <c r="BP56" i="2"/>
  <c r="BM59" i="2"/>
  <c r="BM57" i="2"/>
  <c r="DN56" i="2"/>
  <c r="BL50" i="2"/>
  <c r="BQ55" i="2"/>
  <c r="BL60" i="2"/>
  <c r="BL47" i="2"/>
  <c r="BJ55" i="2"/>
  <c r="DN55" i="2"/>
  <c r="BL54" i="2"/>
  <c r="BO55" i="2"/>
  <c r="DD55" i="2"/>
  <c r="BL46" i="2"/>
  <c r="DL51" i="2"/>
  <c r="DA55" i="2"/>
  <c r="DL42" i="2"/>
  <c r="BL56" i="2"/>
  <c r="BP55" i="2"/>
  <c r="BL51" i="2"/>
  <c r="DL44" i="2"/>
  <c r="DL55" i="2"/>
  <c r="DL60" i="2"/>
  <c r="DL50" i="2"/>
  <c r="DI55" i="2"/>
  <c r="BL59" i="2"/>
  <c r="DL59" i="2"/>
  <c r="BL57" i="2"/>
  <c r="BL58" i="2"/>
  <c r="BH54" i="2"/>
  <c r="BK46" i="2"/>
  <c r="DK43" i="2"/>
  <c r="BJ54" i="2"/>
  <c r="DK46" i="2"/>
  <c r="BK49" i="2"/>
  <c r="DQ54" i="2"/>
  <c r="BK43" i="2"/>
  <c r="DP54" i="2"/>
  <c r="DH54" i="2"/>
  <c r="DK44" i="2"/>
  <c r="DA54" i="2"/>
  <c r="DK59" i="2"/>
  <c r="BD54" i="2"/>
  <c r="BK47" i="2"/>
  <c r="DK47" i="2"/>
  <c r="DD54" i="2"/>
  <c r="DK60" i="2"/>
  <c r="DK50" i="2"/>
  <c r="BP54" i="2"/>
  <c r="BK59" i="2"/>
  <c r="DN54" i="2"/>
  <c r="BO54" i="2"/>
  <c r="BH50" i="2"/>
  <c r="DG60" i="2"/>
  <c r="DG51" i="2"/>
  <c r="DG55" i="2"/>
  <c r="BG50" i="2"/>
  <c r="DG43" i="2"/>
  <c r="DG44" i="2"/>
  <c r="DD50" i="2"/>
  <c r="BQ50" i="2"/>
  <c r="BG44" i="2"/>
  <c r="DG50" i="2"/>
  <c r="BG60" i="2"/>
  <c r="BG55" i="2"/>
  <c r="DG47" i="2"/>
  <c r="DG46" i="2"/>
  <c r="BA50" i="2"/>
  <c r="DI50" i="2"/>
  <c r="BG56" i="2"/>
  <c r="DG42" i="2"/>
  <c r="BP50" i="2"/>
  <c r="BG59" i="2"/>
  <c r="DP50" i="2"/>
  <c r="BN50" i="2"/>
  <c r="DN50" i="2"/>
  <c r="BG58" i="2"/>
  <c r="BK44" i="1"/>
  <c r="BD52" i="1"/>
  <c r="BD50" i="1"/>
  <c r="BP44" i="1"/>
  <c r="DD45" i="1"/>
  <c r="BE44" i="1"/>
  <c r="BM42" i="1"/>
  <c r="DB57" i="1"/>
  <c r="BB60" i="1"/>
  <c r="BF42" i="1"/>
  <c r="DB54" i="1"/>
  <c r="DB47" i="1"/>
  <c r="DB51" i="1"/>
  <c r="DB50" i="1"/>
  <c r="DB44" i="1"/>
  <c r="BB48" i="1"/>
  <c r="BB49" i="1"/>
  <c r="BB46" i="1"/>
  <c r="DN42" i="1"/>
  <c r="BH42" i="1"/>
  <c r="DB49" i="1"/>
  <c r="DE42" i="1"/>
  <c r="DQ42" i="1"/>
  <c r="BP42" i="1"/>
  <c r="BB59" i="1"/>
  <c r="BG42" i="1"/>
  <c r="DP42" i="1"/>
  <c r="BB58" i="1"/>
  <c r="BC42" i="1"/>
  <c r="DB52" i="1"/>
  <c r="BB47" i="1"/>
  <c r="DB60" i="1"/>
  <c r="BB56" i="1"/>
  <c r="BB50" i="1"/>
  <c r="DL42" i="1"/>
  <c r="BO42" i="1"/>
  <c r="DB43" i="1"/>
  <c r="DC42" i="1"/>
  <c r="DB45" i="1"/>
  <c r="DJ43" i="2"/>
  <c r="AZ46" i="2"/>
  <c r="CZ46" i="2"/>
  <c r="AZ55" i="2"/>
  <c r="AZ42" i="2"/>
  <c r="DH43" i="2"/>
  <c r="BH43" i="2"/>
  <c r="DD43" i="2"/>
  <c r="AZ47" i="2"/>
  <c r="CZ52" i="2"/>
  <c r="BJ43" i="2"/>
  <c r="CZ42" i="2"/>
  <c r="CZ56" i="2"/>
  <c r="AZ54" i="2"/>
  <c r="BN43" i="2"/>
  <c r="DA43" i="2"/>
  <c r="CZ58" i="2"/>
  <c r="BA43" i="2"/>
  <c r="AZ58" i="2"/>
  <c r="BO43" i="2"/>
  <c r="DI43" i="2"/>
  <c r="AZ44" i="2"/>
  <c r="AZ59" i="2"/>
  <c r="DP43" i="2"/>
  <c r="DJ46" i="2"/>
  <c r="Q41" i="1"/>
  <c r="E41" i="4"/>
  <c r="O41" i="3"/>
  <c r="AU41" i="3" s="1"/>
  <c r="E40" i="4"/>
  <c r="Q40" i="1"/>
  <c r="G40" i="4" s="1"/>
  <c r="O40" i="3"/>
  <c r="G39" i="4"/>
  <c r="BD43" i="2"/>
  <c r="O39" i="3"/>
  <c r="E38" i="4"/>
  <c r="Q38" i="1"/>
  <c r="AU46" i="3"/>
  <c r="CU42" i="3"/>
  <c r="AU38" i="3"/>
  <c r="AU55" i="3"/>
  <c r="DQ38" i="3"/>
  <c r="BE38" i="3"/>
  <c r="BF38" i="3"/>
  <c r="BA38" i="3"/>
  <c r="CU44" i="3"/>
  <c r="CU30" i="3"/>
  <c r="AN38" i="3"/>
  <c r="CU25" i="3"/>
  <c r="CS38" i="3"/>
  <c r="AU13" i="3"/>
  <c r="CF38" i="3"/>
  <c r="BQ38" i="3"/>
  <c r="DJ38" i="3"/>
  <c r="CU46" i="3"/>
  <c r="AU45" i="3"/>
  <c r="BH38" i="3"/>
  <c r="CU52" i="3"/>
  <c r="AU52" i="3"/>
  <c r="DE38" i="3"/>
  <c r="DF38" i="3"/>
  <c r="BC38" i="3"/>
  <c r="AT38" i="3"/>
  <c r="AU31" i="3"/>
  <c r="AO38" i="3"/>
  <c r="BZ38" i="3"/>
  <c r="CU24" i="3"/>
  <c r="CU36" i="3"/>
  <c r="CM20" i="3"/>
  <c r="AY42" i="3"/>
  <c r="DH53" i="2"/>
  <c r="O19" i="3"/>
  <c r="O14" i="3"/>
  <c r="O33" i="3"/>
  <c r="O34" i="3"/>
  <c r="O28" i="3"/>
  <c r="O26" i="3"/>
  <c r="O27" i="3"/>
  <c r="O18" i="3"/>
  <c r="O12" i="3"/>
  <c r="AD38" i="3" l="1"/>
  <c r="CU21" i="3"/>
  <c r="BT43" i="3"/>
  <c r="BT48" i="3"/>
  <c r="DB11" i="3"/>
  <c r="BN11" i="3"/>
  <c r="CY30" i="3"/>
  <c r="AC30" i="3"/>
  <c r="CM49" i="3"/>
  <c r="O18" i="2"/>
  <c r="DF18" i="2" s="1"/>
  <c r="AU35" i="3"/>
  <c r="O35" i="2"/>
  <c r="DD11" i="3"/>
  <c r="BL11" i="3"/>
  <c r="BK11" i="3"/>
  <c r="O29" i="2"/>
  <c r="AZ29" i="2" s="1"/>
  <c r="O37" i="2"/>
  <c r="BN37" i="2" s="1"/>
  <c r="O22" i="2"/>
  <c r="BT22" i="2" s="1"/>
  <c r="O12" i="2"/>
  <c r="BM12" i="2" s="1"/>
  <c r="O21" i="2"/>
  <c r="BT21" i="2" s="1"/>
  <c r="O14" i="2"/>
  <c r="BQ14" i="2" s="1"/>
  <c r="AC50" i="3"/>
  <c r="AU36" i="3"/>
  <c r="AG38" i="3"/>
  <c r="CO38" i="3"/>
  <c r="CM38" i="3"/>
  <c r="AU48" i="3"/>
  <c r="CU47" i="3"/>
  <c r="BJ38" i="3"/>
  <c r="BB38" i="3"/>
  <c r="CE38" i="3"/>
  <c r="AS38" i="3"/>
  <c r="AU21" i="3"/>
  <c r="CU11" i="3"/>
  <c r="AU44" i="3"/>
  <c r="AU56" i="3"/>
  <c r="BI38" i="3"/>
  <c r="AU54" i="3"/>
  <c r="BO38" i="3"/>
  <c r="CU59" i="3"/>
  <c r="O41" i="2"/>
  <c r="AX54" i="2" s="1"/>
  <c r="BK20" i="3"/>
  <c r="AF38" i="3"/>
  <c r="AU29" i="3"/>
  <c r="BY38" i="3"/>
  <c r="CG38" i="3"/>
  <c r="AU17" i="3"/>
  <c r="CR38" i="3"/>
  <c r="CU37" i="3"/>
  <c r="AM38" i="3"/>
  <c r="DN38" i="3"/>
  <c r="DM38" i="3"/>
  <c r="CU43" i="3"/>
  <c r="BL38" i="3"/>
  <c r="AU60" i="3"/>
  <c r="CU53" i="3"/>
  <c r="AU42" i="3"/>
  <c r="BP38" i="3"/>
  <c r="CY38" i="3"/>
  <c r="CU22" i="3"/>
  <c r="CU23" i="3"/>
  <c r="V38" i="3"/>
  <c r="BX38" i="3"/>
  <c r="AU25" i="3"/>
  <c r="CU32" i="3"/>
  <c r="CT38" i="3"/>
  <c r="CU38" i="3"/>
  <c r="DA38" i="3"/>
  <c r="CU57" i="3"/>
  <c r="BM38" i="3"/>
  <c r="AU43" i="3"/>
  <c r="DI38" i="3"/>
  <c r="CU45" i="3"/>
  <c r="AU59" i="3"/>
  <c r="AU51" i="3"/>
  <c r="CU58" i="3"/>
  <c r="CV38" i="3"/>
  <c r="AW38" i="3"/>
  <c r="BM11" i="3"/>
  <c r="BJ11" i="3"/>
  <c r="CC11" i="3"/>
  <c r="T46" i="3"/>
  <c r="O33" i="2"/>
  <c r="DG33" i="2" s="1"/>
  <c r="O34" i="2"/>
  <c r="O28" i="2"/>
  <c r="O26" i="2"/>
  <c r="DG26" i="2" s="1"/>
  <c r="O24" i="2"/>
  <c r="CY24" i="2" s="1"/>
  <c r="O20" i="2"/>
  <c r="BG20" i="2" s="1"/>
  <c r="CH38" i="3"/>
  <c r="Z38" i="3"/>
  <c r="AU37" i="3"/>
  <c r="BN38" i="3"/>
  <c r="BD38" i="3"/>
  <c r="CU48" i="3"/>
  <c r="CU51" i="3"/>
  <c r="DG38" i="3"/>
  <c r="CU13" i="3"/>
  <c r="CU15" i="3"/>
  <c r="CU35" i="3"/>
  <c r="AU50" i="3"/>
  <c r="AU57" i="3"/>
  <c r="DL38" i="3"/>
  <c r="O38" i="2"/>
  <c r="DH38" i="2" s="1"/>
  <c r="BF20" i="3"/>
  <c r="AU22" i="3"/>
  <c r="AU15" i="3"/>
  <c r="CD38" i="3"/>
  <c r="AU24" i="3"/>
  <c r="CU17" i="3"/>
  <c r="AR38" i="3"/>
  <c r="CN38" i="3"/>
  <c r="CC38" i="3"/>
  <c r="CU56" i="3"/>
  <c r="AU49" i="3"/>
  <c r="AZ38" i="3"/>
  <c r="DB38" i="3"/>
  <c r="AU47" i="3"/>
  <c r="DK38" i="3"/>
  <c r="CU50" i="3"/>
  <c r="DP38" i="3"/>
  <c r="CU54" i="3"/>
  <c r="AE38" i="3"/>
  <c r="AU23" i="3"/>
  <c r="BV38" i="3"/>
  <c r="X38" i="3"/>
  <c r="AH38" i="3"/>
  <c r="AU32" i="3"/>
  <c r="CU31" i="3"/>
  <c r="AU30" i="3"/>
  <c r="AY38" i="3"/>
  <c r="DC38" i="3"/>
  <c r="CU49" i="3"/>
  <c r="CZ38" i="3"/>
  <c r="CU60" i="3"/>
  <c r="CU55" i="3"/>
  <c r="BG38" i="3"/>
  <c r="AU58" i="3"/>
  <c r="DO38" i="3"/>
  <c r="O39" i="2"/>
  <c r="O40" i="2"/>
  <c r="BH40" i="2" s="1"/>
  <c r="DB13" i="2"/>
  <c r="O25" i="2"/>
  <c r="R25" i="1" s="1"/>
  <c r="T55" i="3"/>
  <c r="T43" i="3"/>
  <c r="T37" i="3"/>
  <c r="BT56" i="3"/>
  <c r="T54" i="3"/>
  <c r="O17" i="2"/>
  <c r="BG17" i="2" s="1"/>
  <c r="O27" i="2"/>
  <c r="O32" i="2"/>
  <c r="AO25" i="2" s="1"/>
  <c r="O31" i="2"/>
  <c r="O16" i="2"/>
  <c r="O19" i="2"/>
  <c r="CU39" i="3"/>
  <c r="BC25" i="2"/>
  <c r="AU39" i="3"/>
  <c r="CU41" i="3"/>
  <c r="AL38" i="3"/>
  <c r="BD15" i="3"/>
  <c r="BM23" i="3"/>
  <c r="DM13" i="3"/>
  <c r="BD13" i="3"/>
  <c r="DG28" i="2"/>
  <c r="DG36" i="3"/>
  <c r="DM30" i="3"/>
  <c r="DD35" i="3"/>
  <c r="DD30" i="3"/>
  <c r="BD30" i="3"/>
  <c r="BJ23" i="3"/>
  <c r="DM36" i="3"/>
  <c r="DJ15" i="3"/>
  <c r="DD22" i="3"/>
  <c r="BG24" i="3"/>
  <c r="BJ32" i="3"/>
  <c r="DM17" i="3"/>
  <c r="BD21" i="3"/>
  <c r="DD21" i="3"/>
  <c r="DG23" i="3"/>
  <c r="BJ22" i="3"/>
  <c r="BG21" i="3"/>
  <c r="BJ35" i="3"/>
  <c r="DM24" i="3"/>
  <c r="DG32" i="3"/>
  <c r="DG13" i="3"/>
  <c r="DD32" i="3"/>
  <c r="DD23" i="3"/>
  <c r="BG23" i="3"/>
  <c r="DJ32" i="3"/>
  <c r="DJ30" i="3"/>
  <c r="BM15" i="3"/>
  <c r="DO11" i="2"/>
  <c r="T44" i="2"/>
  <c r="T54" i="2"/>
  <c r="R11" i="1"/>
  <c r="BA11" i="2"/>
  <c r="BT50" i="2"/>
  <c r="DP11" i="2"/>
  <c r="BT56" i="2"/>
  <c r="T11" i="2"/>
  <c r="DH11" i="2"/>
  <c r="BT54" i="2"/>
  <c r="BT53" i="2"/>
  <c r="DL11" i="2"/>
  <c r="T43" i="2"/>
  <c r="DD11" i="2"/>
  <c r="DC11" i="2"/>
  <c r="AZ11" i="2"/>
  <c r="BT58" i="2"/>
  <c r="DE11" i="2"/>
  <c r="T49" i="2"/>
  <c r="DA11" i="2"/>
  <c r="BT23" i="2"/>
  <c r="T46" i="2"/>
  <c r="BP11" i="2"/>
  <c r="BT59" i="2"/>
  <c r="BN11" i="2"/>
  <c r="T50" i="2"/>
  <c r="BT57" i="2"/>
  <c r="T59" i="2"/>
  <c r="BT43" i="2"/>
  <c r="BC11" i="2"/>
  <c r="DJ11" i="2"/>
  <c r="T22" i="2"/>
  <c r="T57" i="2"/>
  <c r="T53" i="2"/>
  <c r="BT11" i="2"/>
  <c r="T52" i="2"/>
  <c r="BT47" i="2"/>
  <c r="BI11" i="2"/>
  <c r="BT52" i="2"/>
  <c r="BE11" i="2"/>
  <c r="BT55" i="2"/>
  <c r="BT60" i="2"/>
  <c r="BJ11" i="2"/>
  <c r="BB11" i="2"/>
  <c r="BT49" i="2"/>
  <c r="BO11" i="2"/>
  <c r="BT48" i="2"/>
  <c r="T55" i="2"/>
  <c r="DQ11" i="2"/>
  <c r="T13" i="2"/>
  <c r="BT46" i="2"/>
  <c r="T42" i="2"/>
  <c r="BT51" i="2"/>
  <c r="DI11" i="2"/>
  <c r="BH11" i="2"/>
  <c r="CZ11" i="2"/>
  <c r="BT42" i="2"/>
  <c r="BT13" i="2"/>
  <c r="T56" i="2"/>
  <c r="T23" i="2"/>
  <c r="BQ11" i="2"/>
  <c r="BT44" i="2"/>
  <c r="T60" i="2"/>
  <c r="T45" i="2"/>
  <c r="T48" i="2"/>
  <c r="BT45" i="2"/>
  <c r="BD11" i="2"/>
  <c r="T47" i="2"/>
  <c r="T58" i="2"/>
  <c r="T30" i="2"/>
  <c r="DB11" i="2"/>
  <c r="BL11" i="2"/>
  <c r="T36" i="2"/>
  <c r="DN11" i="2"/>
  <c r="BT30" i="2"/>
  <c r="BT36" i="2"/>
  <c r="T51" i="2"/>
  <c r="BT28" i="2"/>
  <c r="AC53" i="3"/>
  <c r="AC47" i="3"/>
  <c r="BN20" i="3"/>
  <c r="DQ20" i="3"/>
  <c r="AC51" i="3"/>
  <c r="BL20" i="3"/>
  <c r="CC56" i="3"/>
  <c r="DO20" i="3"/>
  <c r="AC52" i="3"/>
  <c r="CC50" i="3"/>
  <c r="CZ20" i="3"/>
  <c r="DK20" i="3"/>
  <c r="AC49" i="3"/>
  <c r="CC54" i="3"/>
  <c r="AC20" i="3"/>
  <c r="BI20" i="3"/>
  <c r="BH20" i="3"/>
  <c r="BO20" i="3"/>
  <c r="DF20" i="3"/>
  <c r="AC37" i="3"/>
  <c r="CC37" i="3"/>
  <c r="CC60" i="3"/>
  <c r="AC55" i="3"/>
  <c r="AC57" i="3"/>
  <c r="CC30" i="3"/>
  <c r="AC48" i="3"/>
  <c r="CC52" i="3"/>
  <c r="AC59" i="3"/>
  <c r="CC42" i="3"/>
  <c r="DP20" i="3"/>
  <c r="DN20" i="3"/>
  <c r="CC47" i="3"/>
  <c r="CC43" i="3"/>
  <c r="CC44" i="3"/>
  <c r="DB20" i="3"/>
  <c r="CC45" i="3"/>
  <c r="DH20" i="3"/>
  <c r="BC20" i="3"/>
  <c r="AC46" i="3"/>
  <c r="CC57" i="3"/>
  <c r="CC53" i="3"/>
  <c r="CC46" i="3"/>
  <c r="AC58" i="3"/>
  <c r="CC20" i="3"/>
  <c r="AC42" i="3"/>
  <c r="BQ20" i="3"/>
  <c r="AC54" i="3"/>
  <c r="CC48" i="3"/>
  <c r="AC43" i="3"/>
  <c r="DI20" i="3"/>
  <c r="CC31" i="3"/>
  <c r="CC17" i="3"/>
  <c r="AC24" i="3"/>
  <c r="CC21" i="3"/>
  <c r="BA20" i="3"/>
  <c r="AC56" i="3"/>
  <c r="AC11" i="3"/>
  <c r="CC49" i="3"/>
  <c r="AC31" i="3"/>
  <c r="AC35" i="3"/>
  <c r="CC16" i="3"/>
  <c r="AC16" i="3"/>
  <c r="DA20" i="3"/>
  <c r="DE20" i="3"/>
  <c r="AC25" i="3"/>
  <c r="CC32" i="3"/>
  <c r="AC32" i="3"/>
  <c r="CC24" i="3"/>
  <c r="AC21" i="3"/>
  <c r="CC35" i="3"/>
  <c r="AC15" i="3"/>
  <c r="CC15" i="3"/>
  <c r="AC36" i="3"/>
  <c r="AC22" i="3"/>
  <c r="CC22" i="3"/>
  <c r="AC13" i="3"/>
  <c r="CC13" i="3"/>
  <c r="AC23" i="3"/>
  <c r="CC36" i="3"/>
  <c r="AC17" i="3"/>
  <c r="CC25" i="3"/>
  <c r="CT13" i="2"/>
  <c r="AT43" i="2"/>
  <c r="CT11" i="2"/>
  <c r="AT46" i="2"/>
  <c r="DA37" i="2"/>
  <c r="CT43" i="2"/>
  <c r="DC37" i="2"/>
  <c r="AT52" i="2"/>
  <c r="AT30" i="2"/>
  <c r="DN37" i="2"/>
  <c r="DD37" i="2"/>
  <c r="CT45" i="2"/>
  <c r="DN22" i="2"/>
  <c r="AE56" i="2"/>
  <c r="DE22" i="2"/>
  <c r="U22" i="2"/>
  <c r="DE12" i="2"/>
  <c r="U11" i="2"/>
  <c r="BU23" i="2"/>
  <c r="BU57" i="2"/>
  <c r="BU13" i="2"/>
  <c r="U47" i="2"/>
  <c r="BU44" i="2"/>
  <c r="U49" i="2"/>
  <c r="BU58" i="2"/>
  <c r="BU24" i="2"/>
  <c r="BJ12" i="2"/>
  <c r="DP12" i="2"/>
  <c r="BU59" i="2"/>
  <c r="BU56" i="2"/>
  <c r="BA12" i="2"/>
  <c r="BU54" i="2"/>
  <c r="U56" i="2"/>
  <c r="BU48" i="2"/>
  <c r="DD12" i="2"/>
  <c r="U12" i="2"/>
  <c r="U52" i="2"/>
  <c r="U51" i="2"/>
  <c r="U14" i="2"/>
  <c r="BL12" i="2"/>
  <c r="U53" i="2"/>
  <c r="BU42" i="2"/>
  <c r="BU45" i="2"/>
  <c r="U59" i="2"/>
  <c r="BU53" i="2"/>
  <c r="U58" i="2"/>
  <c r="BE12" i="2"/>
  <c r="BU22" i="2"/>
  <c r="BI12" i="2"/>
  <c r="DJ12" i="2"/>
  <c r="DO12" i="2"/>
  <c r="U43" i="2"/>
  <c r="BN12" i="2"/>
  <c r="DB12" i="2"/>
  <c r="DH12" i="2"/>
  <c r="DA12" i="2"/>
  <c r="U50" i="2"/>
  <c r="DQ12" i="2"/>
  <c r="U23" i="2"/>
  <c r="BB12" i="2"/>
  <c r="DI12" i="2"/>
  <c r="U60" i="2"/>
  <c r="BU51" i="2"/>
  <c r="BU55" i="2"/>
  <c r="U54" i="2"/>
  <c r="BU49" i="2"/>
  <c r="BU47" i="2"/>
  <c r="BD12" i="2"/>
  <c r="U48" i="2"/>
  <c r="U44" i="2"/>
  <c r="AZ12" i="2"/>
  <c r="U55" i="2"/>
  <c r="U24" i="2"/>
  <c r="BQ12" i="2"/>
  <c r="BP12" i="2"/>
  <c r="U57" i="2"/>
  <c r="DC12" i="2"/>
  <c r="BU11" i="2"/>
  <c r="U46" i="2"/>
  <c r="BU52" i="2"/>
  <c r="BU50" i="2"/>
  <c r="U26" i="2"/>
  <c r="BU60" i="2"/>
  <c r="U42" i="2"/>
  <c r="U13" i="2"/>
  <c r="U45" i="2"/>
  <c r="BH12" i="2"/>
  <c r="DL12" i="2"/>
  <c r="BU46" i="2"/>
  <c r="U30" i="2"/>
  <c r="BU31" i="2"/>
  <c r="BU12" i="2"/>
  <c r="BC12" i="2"/>
  <c r="BU30" i="2"/>
  <c r="BU37" i="2"/>
  <c r="U33" i="2"/>
  <c r="BU33" i="2"/>
  <c r="BU43" i="2"/>
  <c r="BO12" i="2"/>
  <c r="BU36" i="2"/>
  <c r="DN12" i="2"/>
  <c r="U36" i="2"/>
  <c r="CZ12" i="2"/>
  <c r="CD48" i="2"/>
  <c r="AD59" i="2"/>
  <c r="BB21" i="2"/>
  <c r="CZ21" i="2"/>
  <c r="BJ21" i="2"/>
  <c r="AD46" i="2"/>
  <c r="BO21" i="2"/>
  <c r="DA21" i="2"/>
  <c r="AD55" i="2"/>
  <c r="AD58" i="2"/>
  <c r="BL21" i="2"/>
  <c r="CD23" i="2"/>
  <c r="CD47" i="2"/>
  <c r="AD42" i="2"/>
  <c r="CD16" i="2"/>
  <c r="AD45" i="2"/>
  <c r="AD16" i="2"/>
  <c r="CD11" i="2"/>
  <c r="BH21" i="2"/>
  <c r="AD56" i="2"/>
  <c r="AD13" i="2"/>
  <c r="CD12" i="2"/>
  <c r="AD30" i="2"/>
  <c r="AD31" i="2"/>
  <c r="CD36" i="2"/>
  <c r="BW56" i="2"/>
  <c r="BW48" i="2"/>
  <c r="BB14" i="2"/>
  <c r="W30" i="2"/>
  <c r="W59" i="2"/>
  <c r="W54" i="2"/>
  <c r="W37" i="2"/>
  <c r="BW54" i="2"/>
  <c r="W51" i="2"/>
  <c r="W21" i="2"/>
  <c r="DC14" i="2"/>
  <c r="BW57" i="2"/>
  <c r="BW47" i="2"/>
  <c r="BA25" i="3"/>
  <c r="CZ25" i="3"/>
  <c r="AH20" i="3"/>
  <c r="DK25" i="3"/>
  <c r="CH30" i="3"/>
  <c r="DL25" i="3"/>
  <c r="DQ25" i="3"/>
  <c r="BH25" i="3"/>
  <c r="BB25" i="3"/>
  <c r="CH47" i="3"/>
  <c r="AH25" i="3"/>
  <c r="DO25" i="3"/>
  <c r="DE25" i="3"/>
  <c r="BE25" i="3"/>
  <c r="AH32" i="3"/>
  <c r="AH55" i="3"/>
  <c r="CH44" i="3"/>
  <c r="AH60" i="3"/>
  <c r="CH48" i="3"/>
  <c r="AH57" i="3"/>
  <c r="CH29" i="3"/>
  <c r="AZ25" i="3"/>
  <c r="CH45" i="3"/>
  <c r="AH13" i="3"/>
  <c r="CH16" i="3"/>
  <c r="CH11" i="3"/>
  <c r="CH50" i="3"/>
  <c r="AH47" i="3"/>
  <c r="CH54" i="3"/>
  <c r="AH59" i="3"/>
  <c r="BF25" i="3"/>
  <c r="DA25" i="3"/>
  <c r="CH25" i="3"/>
  <c r="AH29" i="3"/>
  <c r="AH54" i="3"/>
  <c r="CH55" i="3"/>
  <c r="AH24" i="3"/>
  <c r="CH56" i="3"/>
  <c r="DN25" i="3"/>
  <c r="CH31" i="3"/>
  <c r="CH23" i="3"/>
  <c r="DF25" i="3"/>
  <c r="DH25" i="3"/>
  <c r="AY25" i="3"/>
  <c r="CH22" i="3"/>
  <c r="CH51" i="3"/>
  <c r="AH31" i="3"/>
  <c r="AH37" i="3"/>
  <c r="AH51" i="3"/>
  <c r="CH17" i="3"/>
  <c r="AH17" i="3"/>
  <c r="AH11" i="3"/>
  <c r="CH35" i="3"/>
  <c r="AH56" i="3"/>
  <c r="CH57" i="3"/>
  <c r="DC25" i="3"/>
  <c r="AH48" i="3"/>
  <c r="AH52" i="3"/>
  <c r="CH20" i="3"/>
  <c r="AH58" i="3"/>
  <c r="CH36" i="3"/>
  <c r="BL25" i="3"/>
  <c r="BQ25" i="3"/>
  <c r="AH50" i="3"/>
  <c r="DB25" i="3"/>
  <c r="AH53" i="3"/>
  <c r="AH45" i="3"/>
  <c r="AH46" i="3"/>
  <c r="CH60" i="3"/>
  <c r="CH43" i="3"/>
  <c r="CY25" i="3"/>
  <c r="AH23" i="3"/>
  <c r="AH42" i="3"/>
  <c r="DI25" i="3"/>
  <c r="AH30" i="3"/>
  <c r="AH49" i="3"/>
  <c r="CH52" i="3"/>
  <c r="AH15" i="3"/>
  <c r="BK25" i="3"/>
  <c r="BP25" i="3"/>
  <c r="CH21" i="3"/>
  <c r="CH59" i="3"/>
  <c r="CH32" i="3"/>
  <c r="CH58" i="3"/>
  <c r="CH13" i="3"/>
  <c r="AH21" i="3"/>
  <c r="AH36" i="3"/>
  <c r="CH15" i="3"/>
  <c r="AH35" i="3"/>
  <c r="BO25" i="3"/>
  <c r="BC25" i="3"/>
  <c r="DP25" i="3"/>
  <c r="CH53" i="3"/>
  <c r="BN25" i="3"/>
  <c r="AH44" i="3"/>
  <c r="CH42" i="3"/>
  <c r="AH22" i="3"/>
  <c r="AH43" i="3"/>
  <c r="CH46" i="3"/>
  <c r="CH24" i="3"/>
  <c r="BI25" i="3"/>
  <c r="AH16" i="3"/>
  <c r="BG25" i="3"/>
  <c r="CH49" i="3"/>
  <c r="CH37" i="3"/>
  <c r="X36" i="3"/>
  <c r="DF15" i="3"/>
  <c r="X42" i="3"/>
  <c r="X45" i="3"/>
  <c r="BA15" i="3"/>
  <c r="DC15" i="3"/>
  <c r="X29" i="3"/>
  <c r="DO15" i="3"/>
  <c r="X25" i="3"/>
  <c r="DE15" i="3"/>
  <c r="X50" i="3"/>
  <c r="BX44" i="3"/>
  <c r="X13" i="3"/>
  <c r="X32" i="3"/>
  <c r="BL15" i="3"/>
  <c r="X22" i="3"/>
  <c r="BX13" i="3"/>
  <c r="CZ15" i="3"/>
  <c r="BX25" i="3"/>
  <c r="BI15" i="3"/>
  <c r="BX51" i="3"/>
  <c r="X51" i="3"/>
  <c r="X24" i="3"/>
  <c r="BX58" i="3"/>
  <c r="BX11" i="3"/>
  <c r="BE15" i="3"/>
  <c r="X57" i="3"/>
  <c r="X47" i="3"/>
  <c r="BX22" i="3"/>
  <c r="X30" i="3"/>
  <c r="X31" i="3"/>
  <c r="BO15" i="3"/>
  <c r="X52" i="3"/>
  <c r="BX42" i="3"/>
  <c r="X35" i="3"/>
  <c r="X16" i="3"/>
  <c r="BX32" i="3"/>
  <c r="CY15" i="3"/>
  <c r="DH15" i="3"/>
  <c r="X53" i="3"/>
  <c r="AY15" i="3"/>
  <c r="BH15" i="3"/>
  <c r="BX23" i="3"/>
  <c r="BG15" i="3"/>
  <c r="BX17" i="3"/>
  <c r="BX53" i="3"/>
  <c r="X58" i="3"/>
  <c r="BK15" i="3"/>
  <c r="BX20" i="3"/>
  <c r="BJ15" i="3"/>
  <c r="X23" i="3"/>
  <c r="BX56" i="3"/>
  <c r="X59" i="3"/>
  <c r="BX36" i="3"/>
  <c r="DN15" i="3"/>
  <c r="DA15" i="3"/>
  <c r="BP15" i="3"/>
  <c r="BX52" i="3"/>
  <c r="DQ15" i="3"/>
  <c r="BX46" i="3"/>
  <c r="BX48" i="3"/>
  <c r="BX24" i="3"/>
  <c r="BX16" i="3"/>
  <c r="BX29" i="3"/>
  <c r="X44" i="3"/>
  <c r="BX54" i="3"/>
  <c r="BF15" i="3"/>
  <c r="DP15" i="3"/>
  <c r="X49" i="3"/>
  <c r="BX37" i="3"/>
  <c r="X60" i="3"/>
  <c r="BX47" i="3"/>
  <c r="BX35" i="3"/>
  <c r="X21" i="3"/>
  <c r="BX59" i="3"/>
  <c r="BX15" i="3"/>
  <c r="BX60" i="3"/>
  <c r="BX21" i="3"/>
  <c r="BX43" i="3"/>
  <c r="X55" i="3"/>
  <c r="BB15" i="3"/>
  <c r="X56" i="3"/>
  <c r="BX50" i="3"/>
  <c r="X48" i="3"/>
  <c r="BQ15" i="3"/>
  <c r="DK15" i="3"/>
  <c r="BC15" i="3"/>
  <c r="X15" i="3"/>
  <c r="X37" i="3"/>
  <c r="BX49" i="3"/>
  <c r="X54" i="3"/>
  <c r="BX57" i="3"/>
  <c r="BN15" i="3"/>
  <c r="X17" i="3"/>
  <c r="BX31" i="3"/>
  <c r="X11" i="3"/>
  <c r="DI15" i="3"/>
  <c r="X20" i="3"/>
  <c r="DB15" i="3"/>
  <c r="X43" i="3"/>
  <c r="DG15" i="3"/>
  <c r="BX55" i="3"/>
  <c r="BX45" i="3"/>
  <c r="DL15" i="3"/>
  <c r="X46" i="3"/>
  <c r="AZ15" i="3"/>
  <c r="BX30" i="3"/>
  <c r="CN11" i="3"/>
  <c r="AN46" i="3"/>
  <c r="CN59" i="3"/>
  <c r="DI31" i="3"/>
  <c r="AN37" i="3"/>
  <c r="DP31" i="3"/>
  <c r="BN31" i="3"/>
  <c r="AN49" i="3"/>
  <c r="BF31" i="3"/>
  <c r="AN56" i="3"/>
  <c r="DB31" i="3"/>
  <c r="AZ31" i="3"/>
  <c r="CN57" i="3"/>
  <c r="DL31" i="3"/>
  <c r="CN30" i="3"/>
  <c r="AN36" i="3"/>
  <c r="DF31" i="3"/>
  <c r="CN51" i="3"/>
  <c r="BH31" i="3"/>
  <c r="AN32" i="3"/>
  <c r="AN48" i="3"/>
  <c r="BB31" i="3"/>
  <c r="BA31" i="3"/>
  <c r="AN24" i="3"/>
  <c r="CN37" i="3"/>
  <c r="CN24" i="3"/>
  <c r="CN15" i="3"/>
  <c r="CN17" i="3"/>
  <c r="DE31" i="3"/>
  <c r="DC31" i="3"/>
  <c r="CN32" i="3"/>
  <c r="DN31" i="3"/>
  <c r="CN47" i="3"/>
  <c r="AN55" i="3"/>
  <c r="CN45" i="3"/>
  <c r="DH31" i="3"/>
  <c r="AN52" i="3"/>
  <c r="AN11" i="3"/>
  <c r="CN53" i="3"/>
  <c r="AN31" i="3"/>
  <c r="AN57" i="3"/>
  <c r="CN25" i="3"/>
  <c r="AN44" i="3"/>
  <c r="CN22" i="3"/>
  <c r="CN23" i="3"/>
  <c r="AN23" i="3"/>
  <c r="CN55" i="3"/>
  <c r="BK31" i="3"/>
  <c r="DA31" i="3"/>
  <c r="AN30" i="3"/>
  <c r="AN16" i="3"/>
  <c r="AN25" i="3"/>
  <c r="AN15" i="3"/>
  <c r="AN21" i="3"/>
  <c r="BI31" i="3"/>
  <c r="BC31" i="3"/>
  <c r="AN47" i="3"/>
  <c r="AN53" i="3"/>
  <c r="CN56" i="3"/>
  <c r="AN43" i="3"/>
  <c r="AN59" i="3"/>
  <c r="CN50" i="3"/>
  <c r="AY31" i="3"/>
  <c r="AN60" i="3"/>
  <c r="CN31" i="3"/>
  <c r="CN13" i="3"/>
  <c r="CN20" i="3"/>
  <c r="CN48" i="3"/>
  <c r="DO31" i="3"/>
  <c r="DQ31" i="3"/>
  <c r="AN51" i="3"/>
  <c r="BP31" i="3"/>
  <c r="CN46" i="3"/>
  <c r="DK31" i="3"/>
  <c r="AN22" i="3"/>
  <c r="AN50" i="3"/>
  <c r="CN43" i="3"/>
  <c r="CN52" i="3"/>
  <c r="CZ31" i="3"/>
  <c r="CN16" i="3"/>
  <c r="AN42" i="3"/>
  <c r="CN49" i="3"/>
  <c r="CY31" i="3"/>
  <c r="CN44" i="3"/>
  <c r="BE31" i="3"/>
  <c r="CN54" i="3"/>
  <c r="CN36" i="3"/>
  <c r="CN42" i="3"/>
  <c r="CN58" i="3"/>
  <c r="CN60" i="3"/>
  <c r="BQ31" i="3"/>
  <c r="CN21" i="3"/>
  <c r="AN13" i="3"/>
  <c r="AN54" i="3"/>
  <c r="AN29" i="3"/>
  <c r="AN35" i="3"/>
  <c r="AN20" i="3"/>
  <c r="AN17" i="3"/>
  <c r="CN35" i="3"/>
  <c r="CN29" i="3"/>
  <c r="BO31" i="3"/>
  <c r="BL31" i="3"/>
  <c r="AN45" i="3"/>
  <c r="AN58" i="3"/>
  <c r="Z37" i="3"/>
  <c r="BZ51" i="3"/>
  <c r="BA17" i="3"/>
  <c r="BE17" i="3"/>
  <c r="Z50" i="3"/>
  <c r="Z31" i="3"/>
  <c r="DH17" i="3"/>
  <c r="BZ21" i="3"/>
  <c r="Z55" i="3"/>
  <c r="BZ30" i="3"/>
  <c r="BH17" i="3"/>
  <c r="BZ37" i="3"/>
  <c r="BL17" i="3"/>
  <c r="DL17" i="3"/>
  <c r="Z43" i="3"/>
  <c r="DP17" i="3"/>
  <c r="BZ60" i="3"/>
  <c r="BZ16" i="3"/>
  <c r="Z17" i="3"/>
  <c r="BZ29" i="3"/>
  <c r="AZ17" i="3"/>
  <c r="Z25" i="3"/>
  <c r="Z51" i="3"/>
  <c r="BF17" i="3"/>
  <c r="BO17" i="3"/>
  <c r="BB17" i="3"/>
  <c r="DC17" i="3"/>
  <c r="Z11" i="3"/>
  <c r="BZ35" i="3"/>
  <c r="BZ47" i="3"/>
  <c r="CZ17" i="3"/>
  <c r="BZ44" i="3"/>
  <c r="Z24" i="3"/>
  <c r="BI17" i="3"/>
  <c r="Z22" i="3"/>
  <c r="BZ11" i="3"/>
  <c r="Z60" i="3"/>
  <c r="DN17" i="3"/>
  <c r="Z53" i="3"/>
  <c r="Z35" i="3"/>
  <c r="BZ25" i="3"/>
  <c r="BZ20" i="3"/>
  <c r="BZ59" i="3"/>
  <c r="BK17" i="3"/>
  <c r="Z46" i="3"/>
  <c r="Z13" i="3"/>
  <c r="Z16" i="3"/>
  <c r="BZ49" i="3"/>
  <c r="Z42" i="3"/>
  <c r="Z21" i="3"/>
  <c r="DF17" i="3"/>
  <c r="BZ24" i="3"/>
  <c r="BZ46" i="3"/>
  <c r="Z58" i="3"/>
  <c r="AY17" i="3"/>
  <c r="BP17" i="3"/>
  <c r="Z54" i="3"/>
  <c r="Z30" i="3"/>
  <c r="Z32" i="3"/>
  <c r="BZ58" i="3"/>
  <c r="BZ50" i="3"/>
  <c r="BZ56" i="3"/>
  <c r="Z20" i="3"/>
  <c r="BZ17" i="3"/>
  <c r="Z23" i="3"/>
  <c r="BZ31" i="3"/>
  <c r="BQ17" i="3"/>
  <c r="BZ32" i="3"/>
  <c r="DQ17" i="3"/>
  <c r="BZ54" i="3"/>
  <c r="Z47" i="3"/>
  <c r="BC17" i="3"/>
  <c r="BZ42" i="3"/>
  <c r="Z59" i="3"/>
  <c r="BZ43" i="3"/>
  <c r="BZ57" i="3"/>
  <c r="BZ55" i="3"/>
  <c r="DI17" i="3"/>
  <c r="Z44" i="3"/>
  <c r="BZ22" i="3"/>
  <c r="DB17" i="3"/>
  <c r="BN17" i="3"/>
  <c r="DE17" i="3"/>
  <c r="Z56" i="3"/>
  <c r="CY17" i="3"/>
  <c r="DK17" i="3"/>
  <c r="BZ13" i="3"/>
  <c r="BZ36" i="3"/>
  <c r="Z15" i="3"/>
  <c r="Z45" i="3"/>
  <c r="Z57" i="3"/>
  <c r="BZ52" i="3"/>
  <c r="BZ45" i="3"/>
  <c r="DO17" i="3"/>
  <c r="BZ53" i="3"/>
  <c r="Z29" i="3"/>
  <c r="Z36" i="3"/>
  <c r="Z48" i="3"/>
  <c r="BZ15" i="3"/>
  <c r="BZ23" i="3"/>
  <c r="Z52" i="3"/>
  <c r="Z49" i="3"/>
  <c r="BZ48" i="3"/>
  <c r="DA17" i="3"/>
  <c r="DF37" i="3"/>
  <c r="DN37" i="3"/>
  <c r="AT47" i="3"/>
  <c r="DP37" i="3"/>
  <c r="CT49" i="3"/>
  <c r="AT60" i="3"/>
  <c r="AT50" i="3"/>
  <c r="AT53" i="3"/>
  <c r="AT45" i="3"/>
  <c r="DQ37" i="3"/>
  <c r="CT53" i="3"/>
  <c r="CT45" i="3"/>
  <c r="AT58" i="3"/>
  <c r="BI37" i="3"/>
  <c r="AT59" i="3"/>
  <c r="AT52" i="3"/>
  <c r="AT20" i="3"/>
  <c r="AY37" i="3"/>
  <c r="AZ37" i="3"/>
  <c r="BH37" i="3"/>
  <c r="DI37" i="3"/>
  <c r="BF37" i="3"/>
  <c r="BB37" i="3"/>
  <c r="CZ37" i="3"/>
  <c r="DC37" i="3"/>
  <c r="AT42" i="3"/>
  <c r="AT51" i="3"/>
  <c r="CT54" i="3"/>
  <c r="CT58" i="3"/>
  <c r="CT52" i="3"/>
  <c r="CT42" i="3"/>
  <c r="BC37" i="3"/>
  <c r="BN37" i="3"/>
  <c r="CT44" i="3"/>
  <c r="CT57" i="3"/>
  <c r="DB37" i="3"/>
  <c r="CT17" i="3"/>
  <c r="CT11" i="3"/>
  <c r="AT43" i="3"/>
  <c r="DA37" i="3"/>
  <c r="AT37" i="3"/>
  <c r="CT51" i="3"/>
  <c r="AT48" i="3"/>
  <c r="BL37" i="3"/>
  <c r="AT56" i="3"/>
  <c r="AT54" i="3"/>
  <c r="AT30" i="3"/>
  <c r="CY37" i="3"/>
  <c r="CT59" i="3"/>
  <c r="CT43" i="3"/>
  <c r="AT57" i="3"/>
  <c r="AT35" i="3"/>
  <c r="AT32" i="3"/>
  <c r="AT17" i="3"/>
  <c r="AT24" i="3"/>
  <c r="CT21" i="3"/>
  <c r="AT44" i="3"/>
  <c r="CT55" i="3"/>
  <c r="CT20" i="3"/>
  <c r="DE37" i="3"/>
  <c r="AT46" i="3"/>
  <c r="BK37" i="3"/>
  <c r="AT31" i="3"/>
  <c r="CT32" i="3"/>
  <c r="AT25" i="3"/>
  <c r="BA37" i="3"/>
  <c r="DO37" i="3"/>
  <c r="CT60" i="3"/>
  <c r="CT48" i="3"/>
  <c r="DH37" i="3"/>
  <c r="BP37" i="3"/>
  <c r="DK37" i="3"/>
  <c r="BO37" i="3"/>
  <c r="CT16" i="3"/>
  <c r="AT21" i="3"/>
  <c r="CT37" i="3"/>
  <c r="AT55" i="3"/>
  <c r="CT56" i="3"/>
  <c r="CT46" i="3"/>
  <c r="AT49" i="3"/>
  <c r="CT47" i="3"/>
  <c r="CT31" i="3"/>
  <c r="CT25" i="3"/>
  <c r="CT29" i="3"/>
  <c r="CT15" i="3"/>
  <c r="AT15" i="3"/>
  <c r="CT30" i="3"/>
  <c r="CT35" i="3"/>
  <c r="AT16" i="3"/>
  <c r="AT29" i="3"/>
  <c r="CT13" i="3"/>
  <c r="CT22" i="3"/>
  <c r="BQ37" i="3"/>
  <c r="AT13" i="3"/>
  <c r="AT11" i="3"/>
  <c r="BE37" i="3"/>
  <c r="CT24" i="3"/>
  <c r="CT36" i="3"/>
  <c r="AT36" i="3"/>
  <c r="AT23" i="3"/>
  <c r="DL37" i="3"/>
  <c r="CT23" i="3"/>
  <c r="AT22" i="3"/>
  <c r="CT50" i="3"/>
  <c r="Q15" i="1"/>
  <c r="E15" i="4"/>
  <c r="BD15" i="2"/>
  <c r="BX42" i="2"/>
  <c r="BX45" i="2"/>
  <c r="BE15" i="2"/>
  <c r="BK15" i="2"/>
  <c r="BX12" i="2"/>
  <c r="BM15" i="2"/>
  <c r="AC15" i="2"/>
  <c r="CF15" i="2"/>
  <c r="DF23" i="2"/>
  <c r="BM30" i="2"/>
  <c r="BM16" i="3"/>
  <c r="AY23" i="2"/>
  <c r="CY13" i="2"/>
  <c r="AU20" i="3"/>
  <c r="CU29" i="3"/>
  <c r="CC23" i="3"/>
  <c r="BT37" i="3"/>
  <c r="DH11" i="3"/>
  <c r="BT58" i="3"/>
  <c r="T49" i="3"/>
  <c r="T47" i="3"/>
  <c r="BB11" i="3"/>
  <c r="T44" i="3"/>
  <c r="T42" i="3"/>
  <c r="DN11" i="3"/>
  <c r="DO11" i="3"/>
  <c r="CZ11" i="3"/>
  <c r="BO11" i="3"/>
  <c r="BT44" i="3"/>
  <c r="T11" i="3"/>
  <c r="BT52" i="3"/>
  <c r="BI11" i="3"/>
  <c r="CC29" i="3"/>
  <c r="BL15" i="2"/>
  <c r="DF36" i="2"/>
  <c r="DI15" i="2"/>
  <c r="BG31" i="3"/>
  <c r="DM37" i="2"/>
  <c r="DK36" i="2"/>
  <c r="DJ37" i="3"/>
  <c r="DJ25" i="3"/>
  <c r="DM15" i="3"/>
  <c r="X59" i="2"/>
  <c r="BX43" i="2"/>
  <c r="BJ15" i="2"/>
  <c r="X30" i="2"/>
  <c r="X52" i="2"/>
  <c r="AN15" i="2"/>
  <c r="BW15" i="2"/>
  <c r="DL15" i="2"/>
  <c r="CY15" i="2"/>
  <c r="CD15" i="2"/>
  <c r="X60" i="2"/>
  <c r="BX60" i="2"/>
  <c r="BG15" i="2"/>
  <c r="BO15" i="2"/>
  <c r="X13" i="2"/>
  <c r="T15" i="2"/>
  <c r="X56" i="2"/>
  <c r="BX44" i="2"/>
  <c r="BX27" i="2"/>
  <c r="DB15" i="2"/>
  <c r="X46" i="2"/>
  <c r="X12" i="2"/>
  <c r="DF15" i="2"/>
  <c r="DA15" i="2"/>
  <c r="X53" i="2"/>
  <c r="AE15" i="2"/>
  <c r="BF36" i="2"/>
  <c r="BF11" i="2"/>
  <c r="DF11" i="2"/>
  <c r="DG30" i="2"/>
  <c r="DG23" i="2"/>
  <c r="DG13" i="2"/>
  <c r="BK33" i="2"/>
  <c r="BK11" i="2"/>
  <c r="DK12" i="2"/>
  <c r="DK23" i="2"/>
  <c r="DK21" i="2"/>
  <c r="BK23" i="2"/>
  <c r="BM37" i="2"/>
  <c r="BM18" i="2"/>
  <c r="DG31" i="3"/>
  <c r="DG25" i="3"/>
  <c r="DG24" i="3"/>
  <c r="BJ21" i="3"/>
  <c r="DJ21" i="3"/>
  <c r="BJ17" i="3"/>
  <c r="BJ37" i="3"/>
  <c r="BJ30" i="3"/>
  <c r="BM21" i="3"/>
  <c r="BM25" i="3"/>
  <c r="DM16" i="3"/>
  <c r="DM37" i="3"/>
  <c r="DM20" i="3"/>
  <c r="DD29" i="3"/>
  <c r="DD16" i="3"/>
  <c r="BD37" i="3"/>
  <c r="DD20" i="3"/>
  <c r="CY30" i="2"/>
  <c r="CY31" i="2"/>
  <c r="AY11" i="2"/>
  <c r="BX56" i="2"/>
  <c r="BX33" i="2"/>
  <c r="R15" i="1"/>
  <c r="DQ15" i="2"/>
  <c r="AF13" i="2"/>
  <c r="AF42" i="2"/>
  <c r="AF60" i="2"/>
  <c r="CF52" i="2"/>
  <c r="DQ23" i="2"/>
  <c r="AF58" i="2"/>
  <c r="CF51" i="2"/>
  <c r="CF55" i="2"/>
  <c r="CF59" i="2"/>
  <c r="CF24" i="2"/>
  <c r="DB23" i="2"/>
  <c r="AF48" i="2"/>
  <c r="CF31" i="2"/>
  <c r="CF13" i="2"/>
  <c r="AF44" i="2"/>
  <c r="DJ23" i="2"/>
  <c r="AF43" i="2"/>
  <c r="CF21" i="2"/>
  <c r="AF12" i="2"/>
  <c r="AF51" i="2"/>
  <c r="BI23" i="2"/>
  <c r="DP23" i="2"/>
  <c r="DN23" i="2"/>
  <c r="CF53" i="2"/>
  <c r="CF54" i="2"/>
  <c r="DH23" i="2"/>
  <c r="AF31" i="2"/>
  <c r="AF54" i="2"/>
  <c r="CF48" i="2"/>
  <c r="DO23" i="2"/>
  <c r="AF47" i="2"/>
  <c r="DA23" i="2"/>
  <c r="AF49" i="2"/>
  <c r="AF24" i="2"/>
  <c r="DD23" i="2"/>
  <c r="CF60" i="2"/>
  <c r="AF56" i="2"/>
  <c r="CF46" i="2"/>
  <c r="CF57" i="2"/>
  <c r="AF52" i="2"/>
  <c r="CF45" i="2"/>
  <c r="CF11" i="2"/>
  <c r="BC23" i="2"/>
  <c r="CF44" i="2"/>
  <c r="BA23" i="2"/>
  <c r="BL23" i="2"/>
  <c r="AF45" i="2"/>
  <c r="AZ23" i="2"/>
  <c r="AF50" i="2"/>
  <c r="AF23" i="2"/>
  <c r="BJ23" i="2"/>
  <c r="CF16" i="2"/>
  <c r="BE23" i="2"/>
  <c r="DL23" i="2"/>
  <c r="CF49" i="2"/>
  <c r="BP23" i="2"/>
  <c r="DI23" i="2"/>
  <c r="BN23" i="2"/>
  <c r="CF42" i="2"/>
  <c r="BD23" i="2"/>
  <c r="DE23" i="2"/>
  <c r="AF57" i="2"/>
  <c r="AF59" i="2"/>
  <c r="CF58" i="2"/>
  <c r="CF56" i="2"/>
  <c r="DC23" i="2"/>
  <c r="AF46" i="2"/>
  <c r="CF50" i="2"/>
  <c r="AF11" i="2"/>
  <c r="CF47" i="2"/>
  <c r="CF23" i="2"/>
  <c r="BQ23" i="2"/>
  <c r="AF53" i="2"/>
  <c r="CF30" i="2"/>
  <c r="CF43" i="2"/>
  <c r="AF55" i="2"/>
  <c r="CF12" i="2"/>
  <c r="BO23" i="2"/>
  <c r="BH23" i="2"/>
  <c r="CZ23" i="2"/>
  <c r="BB23" i="2"/>
  <c r="AF30" i="2"/>
  <c r="AF37" i="2"/>
  <c r="CF33" i="2"/>
  <c r="AF33" i="2"/>
  <c r="AF36" i="2"/>
  <c r="CF36" i="2"/>
  <c r="R23" i="1"/>
  <c r="AI49" i="1" s="1"/>
  <c r="BE13" i="2"/>
  <c r="BO13" i="2"/>
  <c r="BA13" i="2"/>
  <c r="AZ13" i="2"/>
  <c r="DC13" i="2"/>
  <c r="V52" i="2"/>
  <c r="V24" i="2"/>
  <c r="BV46" i="2"/>
  <c r="BN13" i="2"/>
  <c r="BV45" i="2"/>
  <c r="BV55" i="2"/>
  <c r="BV60" i="2"/>
  <c r="BH13" i="2"/>
  <c r="DD13" i="2"/>
  <c r="V54" i="2"/>
  <c r="DN13" i="2"/>
  <c r="BC13" i="2"/>
  <c r="V57" i="2"/>
  <c r="V12" i="2"/>
  <c r="BJ13" i="2"/>
  <c r="BV48" i="2"/>
  <c r="BQ13" i="2"/>
  <c r="BI13" i="2"/>
  <c r="BV59" i="2"/>
  <c r="BV31" i="2"/>
  <c r="V43" i="2"/>
  <c r="CZ13" i="2"/>
  <c r="DL13" i="2"/>
  <c r="V59" i="2"/>
  <c r="V47" i="2"/>
  <c r="V50" i="2"/>
  <c r="BV56" i="2"/>
  <c r="BP13" i="2"/>
  <c r="V51" i="2"/>
  <c r="V31" i="2"/>
  <c r="BV44" i="2"/>
  <c r="BV52" i="2"/>
  <c r="BV49" i="2"/>
  <c r="BD13" i="2"/>
  <c r="V53" i="2"/>
  <c r="BV16" i="2"/>
  <c r="V11" i="2"/>
  <c r="BV42" i="2"/>
  <c r="V45" i="2"/>
  <c r="BV57" i="2"/>
  <c r="V49" i="2"/>
  <c r="DA13" i="2"/>
  <c r="V55" i="2"/>
  <c r="BV13" i="2"/>
  <c r="DI13" i="2"/>
  <c r="DH13" i="2"/>
  <c r="V23" i="2"/>
  <c r="BL13" i="2"/>
  <c r="V13" i="2"/>
  <c r="DQ13" i="2"/>
  <c r="BV54" i="2"/>
  <c r="V46" i="2"/>
  <c r="V44" i="2"/>
  <c r="V56" i="2"/>
  <c r="BV23" i="2"/>
  <c r="V58" i="2"/>
  <c r="V16" i="2"/>
  <c r="BV50" i="2"/>
  <c r="BV51" i="2"/>
  <c r="BV47" i="2"/>
  <c r="V60" i="2"/>
  <c r="BV53" i="2"/>
  <c r="DP13" i="2"/>
  <c r="BV24" i="2"/>
  <c r="DO13" i="2"/>
  <c r="BV12" i="2"/>
  <c r="V42" i="2"/>
  <c r="BV11" i="2"/>
  <c r="DJ13" i="2"/>
  <c r="V19" i="2"/>
  <c r="BV43" i="2"/>
  <c r="BV58" i="2"/>
  <c r="V30" i="2"/>
  <c r="V48" i="2"/>
  <c r="BV30" i="2"/>
  <c r="V33" i="2"/>
  <c r="BV33" i="2"/>
  <c r="V36" i="2"/>
  <c r="R13" i="1"/>
  <c r="BV36" i="2"/>
  <c r="DJ11" i="3"/>
  <c r="BT45" i="3"/>
  <c r="BT51" i="3"/>
  <c r="BT47" i="3"/>
  <c r="DI11" i="3"/>
  <c r="T20" i="3"/>
  <c r="DA11" i="3"/>
  <c r="T48" i="3"/>
  <c r="BC11" i="3"/>
  <c r="T53" i="3"/>
  <c r="BA11" i="3"/>
  <c r="DK11" i="3"/>
  <c r="DC11" i="3"/>
  <c r="BT20" i="3"/>
  <c r="BT11" i="3"/>
  <c r="T51" i="3"/>
  <c r="BH11" i="3"/>
  <c r="T45" i="3"/>
  <c r="DL11" i="3"/>
  <c r="BF11" i="3"/>
  <c r="T21" i="3"/>
  <c r="BT57" i="3"/>
  <c r="BT31" i="3"/>
  <c r="BT35" i="3"/>
  <c r="BT24" i="3"/>
  <c r="BT21" i="3"/>
  <c r="T24" i="3"/>
  <c r="T31" i="3"/>
  <c r="T32" i="3"/>
  <c r="BT25" i="3"/>
  <c r="T29" i="3"/>
  <c r="BT17" i="3"/>
  <c r="T25" i="3"/>
  <c r="BT29" i="3"/>
  <c r="BT15" i="3"/>
  <c r="T35" i="3"/>
  <c r="BT36" i="3"/>
  <c r="BT13" i="3"/>
  <c r="BT23" i="3"/>
  <c r="T17" i="3"/>
  <c r="T22" i="3"/>
  <c r="BT22" i="3"/>
  <c r="BT16" i="3"/>
  <c r="T16" i="3"/>
  <c r="T13" i="3"/>
  <c r="T23" i="3"/>
  <c r="BT32" i="3"/>
  <c r="T15" i="3"/>
  <c r="T36" i="3"/>
  <c r="CP46" i="2"/>
  <c r="CP60" i="2"/>
  <c r="CP56" i="2"/>
  <c r="BD33" i="2"/>
  <c r="AP37" i="2"/>
  <c r="AP58" i="2"/>
  <c r="DH33" i="2"/>
  <c r="DI33" i="2"/>
  <c r="BL33" i="2"/>
  <c r="AP27" i="2"/>
  <c r="AP51" i="2"/>
  <c r="CP51" i="2"/>
  <c r="CP31" i="2"/>
  <c r="CP54" i="2"/>
  <c r="CP52" i="2"/>
  <c r="CP50" i="2"/>
  <c r="BI33" i="2"/>
  <c r="CP55" i="2"/>
  <c r="AP50" i="2"/>
  <c r="BO33" i="2"/>
  <c r="AP23" i="2"/>
  <c r="AP11" i="2"/>
  <c r="CP33" i="2"/>
  <c r="DC33" i="2"/>
  <c r="CP14" i="2"/>
  <c r="DQ33" i="2"/>
  <c r="AP47" i="2"/>
  <c r="AP45" i="2"/>
  <c r="CP13" i="2"/>
  <c r="CP48" i="2"/>
  <c r="CP47" i="2"/>
  <c r="AP44" i="2"/>
  <c r="BQ33" i="2"/>
  <c r="CP58" i="2"/>
  <c r="DL33" i="2"/>
  <c r="BH33" i="2"/>
  <c r="AP52" i="2"/>
  <c r="DE33" i="2"/>
  <c r="BE33" i="2"/>
  <c r="CP36" i="2"/>
  <c r="AP42" i="2"/>
  <c r="CP24" i="2"/>
  <c r="AP12" i="2"/>
  <c r="AP53" i="2"/>
  <c r="BJ33" i="2"/>
  <c r="CP44" i="2"/>
  <c r="CP42" i="2"/>
  <c r="BN33" i="2"/>
  <c r="DJ33" i="2"/>
  <c r="DO33" i="2"/>
  <c r="BP33" i="2"/>
  <c r="DD33" i="2"/>
  <c r="AP46" i="2"/>
  <c r="AP30" i="2"/>
  <c r="AP31" i="2"/>
  <c r="AP36" i="2"/>
  <c r="BB33" i="2"/>
  <c r="AP57" i="2"/>
  <c r="AZ33" i="2"/>
  <c r="AP59" i="2"/>
  <c r="AP60" i="2"/>
  <c r="CP30" i="2"/>
  <c r="CP49" i="2"/>
  <c r="CP23" i="2"/>
  <c r="AP21" i="2"/>
  <c r="CP11" i="2"/>
  <c r="CP18" i="2"/>
  <c r="AP49" i="2"/>
  <c r="BA33" i="2"/>
  <c r="CP59" i="2"/>
  <c r="CP53" i="2"/>
  <c r="AP43" i="2"/>
  <c r="CP57" i="2"/>
  <c r="AP48" i="2"/>
  <c r="AP56" i="2"/>
  <c r="CZ33" i="2"/>
  <c r="CP43" i="2"/>
  <c r="AP55" i="2"/>
  <c r="AP33" i="2"/>
  <c r="AP24" i="2"/>
  <c r="CP12" i="2"/>
  <c r="AP13" i="2"/>
  <c r="DP33" i="2"/>
  <c r="CP45" i="2"/>
  <c r="BC33" i="2"/>
  <c r="DN33" i="2"/>
  <c r="DA33" i="2"/>
  <c r="CP19" i="2"/>
  <c r="AP54" i="2"/>
  <c r="DB33" i="2"/>
  <c r="AQ59" i="2"/>
  <c r="CQ60" i="2"/>
  <c r="CQ54" i="2"/>
  <c r="AQ43" i="2"/>
  <c r="AQ58" i="2"/>
  <c r="CQ21" i="2"/>
  <c r="AQ16" i="2"/>
  <c r="AQ52" i="2"/>
  <c r="BN34" i="2"/>
  <c r="CQ55" i="2"/>
  <c r="AQ57" i="2"/>
  <c r="CQ12" i="2"/>
  <c r="AQ47" i="2"/>
  <c r="AQ60" i="2"/>
  <c r="AQ46" i="2"/>
  <c r="CQ44" i="2"/>
  <c r="AQ42" i="2"/>
  <c r="AQ56" i="2"/>
  <c r="DC34" i="2"/>
  <c r="AQ36" i="2"/>
  <c r="AQ45" i="2"/>
  <c r="AQ17" i="2"/>
  <c r="AK46" i="2"/>
  <c r="AK43" i="2"/>
  <c r="AK50" i="2"/>
  <c r="CK57" i="2"/>
  <c r="CK27" i="2"/>
  <c r="CK55" i="2"/>
  <c r="AK52" i="2"/>
  <c r="AK57" i="2"/>
  <c r="BL28" i="2"/>
  <c r="AK42" i="2"/>
  <c r="AK58" i="2"/>
  <c r="AK23" i="2"/>
  <c r="CK42" i="2"/>
  <c r="CK19" i="2"/>
  <c r="BO28" i="2"/>
  <c r="AK45" i="2"/>
  <c r="AK59" i="2"/>
  <c r="CK60" i="2"/>
  <c r="AK55" i="2"/>
  <c r="CK11" i="2"/>
  <c r="BP28" i="2"/>
  <c r="CK58" i="2"/>
  <c r="AK30" i="2"/>
  <c r="CZ28" i="2"/>
  <c r="CK37" i="2"/>
  <c r="CI42" i="2"/>
  <c r="AI50" i="2"/>
  <c r="CI57" i="2"/>
  <c r="DP26" i="2"/>
  <c r="BN26" i="2"/>
  <c r="BC26" i="2"/>
  <c r="CI26" i="2"/>
  <c r="AI58" i="2"/>
  <c r="DL26" i="2"/>
  <c r="BA26" i="2"/>
  <c r="CI11" i="2"/>
  <c r="BQ26" i="2"/>
  <c r="CI54" i="2"/>
  <c r="AI59" i="2"/>
  <c r="CI22" i="2"/>
  <c r="BO26" i="2"/>
  <c r="AI24" i="2"/>
  <c r="CI56" i="2"/>
  <c r="CI12" i="2"/>
  <c r="CI47" i="2"/>
  <c r="CI48" i="2"/>
  <c r="DA26" i="2"/>
  <c r="CI33" i="2"/>
  <c r="CI36" i="2"/>
  <c r="BE24" i="2"/>
  <c r="AG46" i="2"/>
  <c r="CZ24" i="2"/>
  <c r="CG56" i="2"/>
  <c r="BB24" i="2"/>
  <c r="AG58" i="2"/>
  <c r="BO24" i="2"/>
  <c r="CG58" i="2"/>
  <c r="CG57" i="2"/>
  <c r="CG55" i="2"/>
  <c r="DC24" i="2"/>
  <c r="CG43" i="2"/>
  <c r="AG23" i="2"/>
  <c r="AG24" i="2"/>
  <c r="CG49" i="2"/>
  <c r="BA24" i="2"/>
  <c r="AG45" i="2"/>
  <c r="CG42" i="2"/>
  <c r="AG42" i="2"/>
  <c r="CG48" i="2"/>
  <c r="CG44" i="2"/>
  <c r="CG12" i="2"/>
  <c r="BQ24" i="2"/>
  <c r="AG48" i="2"/>
  <c r="AG59" i="2"/>
  <c r="CG32" i="2"/>
  <c r="BJ24" i="2"/>
  <c r="DI24" i="2"/>
  <c r="DO24" i="2"/>
  <c r="AG54" i="2"/>
  <c r="AG51" i="2"/>
  <c r="CG60" i="2"/>
  <c r="DP24" i="2"/>
  <c r="AG11" i="2"/>
  <c r="CG51" i="2"/>
  <c r="DE24" i="2"/>
  <c r="CG30" i="2"/>
  <c r="CG31" i="2"/>
  <c r="BL24" i="2"/>
  <c r="BN24" i="2"/>
  <c r="AG49" i="2"/>
  <c r="DJ24" i="2"/>
  <c r="AG60" i="2"/>
  <c r="AG43" i="2"/>
  <c r="CG59" i="2"/>
  <c r="BI24" i="2"/>
  <c r="CG54" i="2"/>
  <c r="DQ24" i="2"/>
  <c r="CG50" i="2"/>
  <c r="CG47" i="2"/>
  <c r="AG55" i="2"/>
  <c r="BD24" i="2"/>
  <c r="AG56" i="2"/>
  <c r="AZ24" i="2"/>
  <c r="CG23" i="2"/>
  <c r="CG46" i="2"/>
  <c r="CG24" i="2"/>
  <c r="AG44" i="2"/>
  <c r="AG57" i="2"/>
  <c r="BC24" i="2"/>
  <c r="AG53" i="2"/>
  <c r="CG52" i="2"/>
  <c r="AG22" i="2"/>
  <c r="CG45" i="2"/>
  <c r="R24" i="1"/>
  <c r="DB24" i="2"/>
  <c r="DH24" i="2"/>
  <c r="CG13" i="2"/>
  <c r="CG11" i="2"/>
  <c r="AG13" i="2"/>
  <c r="DN24" i="2"/>
  <c r="AG31" i="2"/>
  <c r="BH24" i="2"/>
  <c r="AG47" i="2"/>
  <c r="CG37" i="2"/>
  <c r="CG33" i="2"/>
  <c r="CG53" i="2"/>
  <c r="DL24" i="2"/>
  <c r="DD24" i="2"/>
  <c r="BP24" i="2"/>
  <c r="AG33" i="2"/>
  <c r="AG50" i="2"/>
  <c r="CG28" i="2"/>
  <c r="DA24" i="2"/>
  <c r="AG30" i="2"/>
  <c r="AG52" i="2"/>
  <c r="AG12" i="2"/>
  <c r="AG36" i="2"/>
  <c r="CG36" i="2"/>
  <c r="AC44" i="2"/>
  <c r="CC26" i="2"/>
  <c r="AC45" i="2"/>
  <c r="CC58" i="2"/>
  <c r="CC50" i="2"/>
  <c r="CC42" i="2"/>
  <c r="AC24" i="2"/>
  <c r="CC56" i="2"/>
  <c r="AC20" i="2"/>
  <c r="CZ20" i="2"/>
  <c r="BJ20" i="2"/>
  <c r="CC23" i="2"/>
  <c r="CC29" i="2"/>
  <c r="DI20" i="2"/>
  <c r="CC34" i="2"/>
  <c r="CC46" i="2"/>
  <c r="CC14" i="2"/>
  <c r="AC17" i="2"/>
  <c r="CC31" i="2"/>
  <c r="CC12" i="2"/>
  <c r="CC20" i="2"/>
  <c r="CC55" i="2"/>
  <c r="CC53" i="2"/>
  <c r="CC48" i="2"/>
  <c r="CC27" i="2"/>
  <c r="CC30" i="2"/>
  <c r="CC33" i="2"/>
  <c r="AC37" i="2"/>
  <c r="AR55" i="3"/>
  <c r="AR52" i="3"/>
  <c r="CR58" i="3"/>
  <c r="AR49" i="3"/>
  <c r="CY35" i="3"/>
  <c r="CR56" i="3"/>
  <c r="AR56" i="3"/>
  <c r="CR32" i="3"/>
  <c r="CR47" i="3"/>
  <c r="AR36" i="3"/>
  <c r="AR47" i="3"/>
  <c r="DC35" i="3"/>
  <c r="AZ35" i="3"/>
  <c r="AR51" i="3"/>
  <c r="CR51" i="3"/>
  <c r="BA35" i="3"/>
  <c r="CR29" i="3"/>
  <c r="CR22" i="3"/>
  <c r="AR25" i="3"/>
  <c r="CR30" i="3"/>
  <c r="CR25" i="3"/>
  <c r="CR23" i="3"/>
  <c r="CR20" i="3"/>
  <c r="CR13" i="3"/>
  <c r="CR16" i="3"/>
  <c r="CR59" i="3"/>
  <c r="AR57" i="3"/>
  <c r="AR43" i="3"/>
  <c r="DH35" i="3"/>
  <c r="CR57" i="3"/>
  <c r="BI35" i="3"/>
  <c r="AR32" i="3"/>
  <c r="DN35" i="3"/>
  <c r="CR42" i="3"/>
  <c r="CR11" i="3"/>
  <c r="BE35" i="3"/>
  <c r="AR60" i="3"/>
  <c r="AR35" i="3"/>
  <c r="CR36" i="3"/>
  <c r="AR48" i="3"/>
  <c r="BQ35" i="3"/>
  <c r="CR55" i="3"/>
  <c r="DA35" i="3"/>
  <c r="BH35" i="3"/>
  <c r="AR42" i="3"/>
  <c r="CR54" i="3"/>
  <c r="CR24" i="3"/>
  <c r="AR31" i="3"/>
  <c r="CR17" i="3"/>
  <c r="AR20" i="3"/>
  <c r="AR21" i="3"/>
  <c r="AR54" i="3"/>
  <c r="DL35" i="3"/>
  <c r="CR52" i="3"/>
  <c r="CR53" i="3"/>
  <c r="AR44" i="3"/>
  <c r="DB35" i="3"/>
  <c r="AR58" i="3"/>
  <c r="AR30" i="3"/>
  <c r="AR53" i="3"/>
  <c r="AR46" i="3"/>
  <c r="BP35" i="3"/>
  <c r="CR49" i="3"/>
  <c r="AR23" i="3"/>
  <c r="AR16" i="3"/>
  <c r="DK35" i="3"/>
  <c r="CR43" i="3"/>
  <c r="AR59" i="3"/>
  <c r="DO35" i="3"/>
  <c r="AR11" i="3"/>
  <c r="CZ35" i="3"/>
  <c r="AR37" i="3"/>
  <c r="AY35" i="3"/>
  <c r="BC35" i="3"/>
  <c r="AR45" i="3"/>
  <c r="DF35" i="3"/>
  <c r="CR46" i="3"/>
  <c r="AR29" i="3"/>
  <c r="AR15" i="3"/>
  <c r="CR60" i="3"/>
  <c r="CR48" i="3"/>
  <c r="CR44" i="3"/>
  <c r="CR50" i="3"/>
  <c r="BL35" i="3"/>
  <c r="BF35" i="3"/>
  <c r="AR22" i="3"/>
  <c r="BB35" i="3"/>
  <c r="CR31" i="3"/>
  <c r="DQ35" i="3"/>
  <c r="AR24" i="3"/>
  <c r="CR21" i="3"/>
  <c r="AR13" i="3"/>
  <c r="DP35" i="3"/>
  <c r="DI35" i="3"/>
  <c r="AR17" i="3"/>
  <c r="CR35" i="3"/>
  <c r="CR37" i="3"/>
  <c r="BO35" i="3"/>
  <c r="CR45" i="3"/>
  <c r="BK35" i="3"/>
  <c r="DM35" i="3"/>
  <c r="BN35" i="3"/>
  <c r="DE35" i="3"/>
  <c r="AR50" i="3"/>
  <c r="CR15" i="3"/>
  <c r="DQ13" i="3"/>
  <c r="V25" i="3"/>
  <c r="BN13" i="3"/>
  <c r="BV23" i="3"/>
  <c r="V53" i="3"/>
  <c r="V37" i="3"/>
  <c r="AY13" i="3"/>
  <c r="DO13" i="3"/>
  <c r="V20" i="3"/>
  <c r="V21" i="3"/>
  <c r="V49" i="3"/>
  <c r="BV16" i="3"/>
  <c r="BV30" i="3"/>
  <c r="DH13" i="3"/>
  <c r="BV45" i="3"/>
  <c r="BV13" i="3"/>
  <c r="BV17" i="3"/>
  <c r="V11" i="3"/>
  <c r="BV29" i="3"/>
  <c r="BF13" i="3"/>
  <c r="V29" i="3"/>
  <c r="BV53" i="3"/>
  <c r="BV44" i="3"/>
  <c r="DB13" i="3"/>
  <c r="BV59" i="3"/>
  <c r="DI13" i="3"/>
  <c r="V50" i="3"/>
  <c r="V45" i="3"/>
  <c r="BV20" i="3"/>
  <c r="BA13" i="3"/>
  <c r="V54" i="3"/>
  <c r="BV22" i="3"/>
  <c r="V15" i="3"/>
  <c r="BV36" i="3"/>
  <c r="V30" i="3"/>
  <c r="BV57" i="3"/>
  <c r="V60" i="3"/>
  <c r="BV15" i="3"/>
  <c r="V42" i="3"/>
  <c r="V46" i="3"/>
  <c r="V31" i="3"/>
  <c r="DF13" i="3"/>
  <c r="BE13" i="3"/>
  <c r="BV49" i="3"/>
  <c r="BO13" i="3"/>
  <c r="V59" i="3"/>
  <c r="V17" i="3"/>
  <c r="DC13" i="3"/>
  <c r="BV55" i="3"/>
  <c r="V16" i="3"/>
  <c r="V55" i="3"/>
  <c r="DN13" i="3"/>
  <c r="BP13" i="3"/>
  <c r="CY13" i="3"/>
  <c r="BB13" i="3"/>
  <c r="DA13" i="3"/>
  <c r="BV47" i="3"/>
  <c r="BL13" i="3"/>
  <c r="V22" i="3"/>
  <c r="V58" i="3"/>
  <c r="BV25" i="3"/>
  <c r="BV43" i="3"/>
  <c r="BV32" i="3"/>
  <c r="BH13" i="3"/>
  <c r="V35" i="3"/>
  <c r="DK13" i="3"/>
  <c r="AZ13" i="3"/>
  <c r="BG13" i="3"/>
  <c r="BV51" i="3"/>
  <c r="V24" i="3"/>
  <c r="V51" i="3"/>
  <c r="BV50" i="3"/>
  <c r="BV52" i="3"/>
  <c r="BV24" i="3"/>
  <c r="BV56" i="3"/>
  <c r="BV58" i="3"/>
  <c r="BV54" i="3"/>
  <c r="DE13" i="3"/>
  <c r="V23" i="3"/>
  <c r="BV21" i="3"/>
  <c r="BV42" i="3"/>
  <c r="BV46" i="3"/>
  <c r="BC13" i="3"/>
  <c r="V43" i="3"/>
  <c r="BI13" i="3"/>
  <c r="BV48" i="3"/>
  <c r="V32" i="3"/>
  <c r="CZ13" i="3"/>
  <c r="DP13" i="3"/>
  <c r="BQ13" i="3"/>
  <c r="BV11" i="3"/>
  <c r="V36" i="3"/>
  <c r="BV37" i="3"/>
  <c r="BV35" i="3"/>
  <c r="BV60" i="3"/>
  <c r="V44" i="3"/>
  <c r="BV31" i="3"/>
  <c r="BM13" i="3"/>
  <c r="V57" i="3"/>
  <c r="V48" i="3"/>
  <c r="V13" i="3"/>
  <c r="DL13" i="3"/>
  <c r="BK13" i="3"/>
  <c r="V47" i="3"/>
  <c r="V56" i="3"/>
  <c r="V52" i="3"/>
  <c r="CS37" i="3"/>
  <c r="AS48" i="3"/>
  <c r="DE36" i="3"/>
  <c r="BL36" i="3"/>
  <c r="AS45" i="3"/>
  <c r="BB36" i="3"/>
  <c r="AS50" i="3"/>
  <c r="CS44" i="3"/>
  <c r="BQ36" i="3"/>
  <c r="BE36" i="3"/>
  <c r="DI36" i="3"/>
  <c r="DH36" i="3"/>
  <c r="AS32" i="3"/>
  <c r="DB36" i="3"/>
  <c r="DF36" i="3"/>
  <c r="CS46" i="3"/>
  <c r="CS52" i="3"/>
  <c r="CS54" i="3"/>
  <c r="AS60" i="3"/>
  <c r="AS59" i="3"/>
  <c r="AS54" i="3"/>
  <c r="CS31" i="3"/>
  <c r="CS25" i="3"/>
  <c r="CS30" i="3"/>
  <c r="CS21" i="3"/>
  <c r="AS16" i="3"/>
  <c r="AS25" i="3"/>
  <c r="AS13" i="3"/>
  <c r="CS43" i="3"/>
  <c r="CS20" i="3"/>
  <c r="CS45" i="3"/>
  <c r="AS47" i="3"/>
  <c r="AS53" i="3"/>
  <c r="AZ36" i="3"/>
  <c r="BK36" i="3"/>
  <c r="CZ36" i="3"/>
  <c r="CY36" i="3"/>
  <c r="BN36" i="3"/>
  <c r="AS44" i="3"/>
  <c r="AS56" i="3"/>
  <c r="AS30" i="3"/>
  <c r="DK36" i="3"/>
  <c r="CS35" i="3"/>
  <c r="AS21" i="3"/>
  <c r="CS29" i="3"/>
  <c r="AS29" i="3"/>
  <c r="CS15" i="3"/>
  <c r="AS52" i="3"/>
  <c r="BM36" i="3"/>
  <c r="BO36" i="3"/>
  <c r="AS36" i="3"/>
  <c r="CS47" i="3"/>
  <c r="CS48" i="3"/>
  <c r="CS24" i="3"/>
  <c r="DL36" i="3"/>
  <c r="CS60" i="3"/>
  <c r="AS49" i="3"/>
  <c r="BH36" i="3"/>
  <c r="CS58" i="3"/>
  <c r="AS11" i="3"/>
  <c r="CS51" i="3"/>
  <c r="CS53" i="3"/>
  <c r="CS36" i="3"/>
  <c r="AS55" i="3"/>
  <c r="CS57" i="3"/>
  <c r="AS58" i="3"/>
  <c r="AS37" i="3"/>
  <c r="DP36" i="3"/>
  <c r="DA36" i="3"/>
  <c r="AS20" i="3"/>
  <c r="CS23" i="3"/>
  <c r="AS17" i="3"/>
  <c r="AS15" i="3"/>
  <c r="CS16" i="3"/>
  <c r="CS56" i="3"/>
  <c r="BI36" i="3"/>
  <c r="CS50" i="3"/>
  <c r="CS59" i="3"/>
  <c r="CS17" i="3"/>
  <c r="CS11" i="3"/>
  <c r="DC36" i="3"/>
  <c r="CS55" i="3"/>
  <c r="BA36" i="3"/>
  <c r="CS49" i="3"/>
  <c r="AS46" i="3"/>
  <c r="BP36" i="3"/>
  <c r="AS22" i="3"/>
  <c r="AS51" i="3"/>
  <c r="BC36" i="3"/>
  <c r="AS43" i="3"/>
  <c r="DO36" i="3"/>
  <c r="DN36" i="3"/>
  <c r="BF36" i="3"/>
  <c r="AY36" i="3"/>
  <c r="AS35" i="3"/>
  <c r="CS32" i="3"/>
  <c r="AS23" i="3"/>
  <c r="CS13" i="3"/>
  <c r="AS31" i="3"/>
  <c r="DQ36" i="3"/>
  <c r="CS42" i="3"/>
  <c r="AS57" i="3"/>
  <c r="AS42" i="3"/>
  <c r="CS22" i="3"/>
  <c r="AS24" i="3"/>
  <c r="AO20" i="3"/>
  <c r="CO53" i="3"/>
  <c r="CO60" i="3"/>
  <c r="DP32" i="3"/>
  <c r="DC32" i="3"/>
  <c r="BQ32" i="3"/>
  <c r="BB32" i="3"/>
  <c r="DL32" i="3"/>
  <c r="CO42" i="3"/>
  <c r="AO58" i="3"/>
  <c r="CO37" i="3"/>
  <c r="BA32" i="3"/>
  <c r="AO52" i="3"/>
  <c r="BF32" i="3"/>
  <c r="CO56" i="3"/>
  <c r="BH32" i="3"/>
  <c r="AO60" i="3"/>
  <c r="AO49" i="3"/>
  <c r="AO50" i="3"/>
  <c r="DF32" i="3"/>
  <c r="CO11" i="3"/>
  <c r="CO32" i="3"/>
  <c r="CO21" i="3"/>
  <c r="AO24" i="3"/>
  <c r="CO31" i="3"/>
  <c r="CO13" i="3"/>
  <c r="AO16" i="3"/>
  <c r="AO37" i="3"/>
  <c r="AO47" i="3"/>
  <c r="AO22" i="3"/>
  <c r="AZ32" i="3"/>
  <c r="CO22" i="3"/>
  <c r="BK32" i="3"/>
  <c r="AO32" i="3"/>
  <c r="AO53" i="3"/>
  <c r="DK32" i="3"/>
  <c r="BC32" i="3"/>
  <c r="BN32" i="3"/>
  <c r="DN32" i="3"/>
  <c r="CO36" i="3"/>
  <c r="AO29" i="3"/>
  <c r="AO35" i="3"/>
  <c r="CO35" i="3"/>
  <c r="CO25" i="3"/>
  <c r="AO55" i="3"/>
  <c r="AO11" i="3"/>
  <c r="CO58" i="3"/>
  <c r="AO21" i="3"/>
  <c r="CO55" i="3"/>
  <c r="BE32" i="3"/>
  <c r="DO32" i="3"/>
  <c r="CO29" i="3"/>
  <c r="AO23" i="3"/>
  <c r="CO20" i="3"/>
  <c r="AO15" i="3"/>
  <c r="BL32" i="3"/>
  <c r="DA32" i="3"/>
  <c r="CY32" i="3"/>
  <c r="AO46" i="3"/>
  <c r="CO48" i="3"/>
  <c r="CO30" i="3"/>
  <c r="AO48" i="3"/>
  <c r="AO25" i="3"/>
  <c r="CO51" i="3"/>
  <c r="AO17" i="3"/>
  <c r="AO13" i="3"/>
  <c r="CO54" i="3"/>
  <c r="DI32" i="3"/>
  <c r="CO57" i="3"/>
  <c r="CO43" i="3"/>
  <c r="AO30" i="3"/>
  <c r="AO57" i="3"/>
  <c r="BO32" i="3"/>
  <c r="AO36" i="3"/>
  <c r="CZ32" i="3"/>
  <c r="DB32" i="3"/>
  <c r="CO17" i="3"/>
  <c r="CO24" i="3"/>
  <c r="CO59" i="3"/>
  <c r="AO59" i="3"/>
  <c r="AO54" i="3"/>
  <c r="AO51" i="3"/>
  <c r="AO43" i="3"/>
  <c r="DQ32" i="3"/>
  <c r="AO44" i="3"/>
  <c r="DE32" i="3"/>
  <c r="AO56" i="3"/>
  <c r="AO42" i="3"/>
  <c r="AY32" i="3"/>
  <c r="CO44" i="3"/>
  <c r="CO47" i="3"/>
  <c r="CO16" i="3"/>
  <c r="CO46" i="3"/>
  <c r="AO31" i="3"/>
  <c r="CO15" i="3"/>
  <c r="CO50" i="3"/>
  <c r="CO23" i="3"/>
  <c r="DH32" i="3"/>
  <c r="BI32" i="3"/>
  <c r="CO45" i="3"/>
  <c r="AO45" i="3"/>
  <c r="BP32" i="3"/>
  <c r="CO49" i="3"/>
  <c r="CO52" i="3"/>
  <c r="AG11" i="3"/>
  <c r="CG24" i="3"/>
  <c r="AG42" i="3"/>
  <c r="CG47" i="3"/>
  <c r="DQ24" i="3"/>
  <c r="CG44" i="3"/>
  <c r="AG59" i="3"/>
  <c r="CZ24" i="3"/>
  <c r="AG45" i="3"/>
  <c r="BB24" i="3"/>
  <c r="BO24" i="3"/>
  <c r="DI24" i="3"/>
  <c r="CG45" i="3"/>
  <c r="DO24" i="3"/>
  <c r="BP24" i="3"/>
  <c r="CG23" i="3"/>
  <c r="DE24" i="3"/>
  <c r="CG30" i="3"/>
  <c r="AG25" i="3"/>
  <c r="DB24" i="3"/>
  <c r="AG58" i="3"/>
  <c r="AG55" i="3"/>
  <c r="CG21" i="3"/>
  <c r="CG58" i="3"/>
  <c r="CG13" i="3"/>
  <c r="AG20" i="3"/>
  <c r="CG57" i="3"/>
  <c r="CG42" i="3"/>
  <c r="CG54" i="3"/>
  <c r="BQ24" i="3"/>
  <c r="AG57" i="3"/>
  <c r="BN24" i="3"/>
  <c r="BF24" i="3"/>
  <c r="BK24" i="3"/>
  <c r="CG29" i="3"/>
  <c r="CG50" i="3"/>
  <c r="AG36" i="3"/>
  <c r="CG56" i="3"/>
  <c r="AG24" i="3"/>
  <c r="AG46" i="3"/>
  <c r="BE24" i="3"/>
  <c r="AG51" i="3"/>
  <c r="DC24" i="3"/>
  <c r="AY24" i="3"/>
  <c r="CG32" i="3"/>
  <c r="CG59" i="3"/>
  <c r="DN24" i="3"/>
  <c r="CG60" i="3"/>
  <c r="AG30" i="3"/>
  <c r="AG23" i="3"/>
  <c r="AG16" i="3"/>
  <c r="BC24" i="3"/>
  <c r="CG11" i="3"/>
  <c r="BI24" i="3"/>
  <c r="CG35" i="3"/>
  <c r="DL24" i="3"/>
  <c r="AG37" i="3"/>
  <c r="AG21" i="3"/>
  <c r="CG53" i="3"/>
  <c r="BH24" i="3"/>
  <c r="AG53" i="3"/>
  <c r="AG49" i="3"/>
  <c r="AG56" i="3"/>
  <c r="CG49" i="3"/>
  <c r="AG54" i="3"/>
  <c r="CG15" i="3"/>
  <c r="AG48" i="3"/>
  <c r="AG35" i="3"/>
  <c r="AG31" i="3"/>
  <c r="AG50" i="3"/>
  <c r="CG37" i="3"/>
  <c r="AG47" i="3"/>
  <c r="CG31" i="3"/>
  <c r="CY24" i="3"/>
  <c r="CG16" i="3"/>
  <c r="CG22" i="3"/>
  <c r="CG17" i="3"/>
  <c r="AG13" i="3"/>
  <c r="CG20" i="3"/>
  <c r="DA24" i="3"/>
  <c r="CG46" i="3"/>
  <c r="CG52" i="3"/>
  <c r="CG25" i="3"/>
  <c r="CG36" i="3"/>
  <c r="AG44" i="3"/>
  <c r="DH24" i="3"/>
  <c r="DF24" i="3"/>
  <c r="AG43" i="3"/>
  <c r="DP24" i="3"/>
  <c r="AG17" i="3"/>
  <c r="AG15" i="3"/>
  <c r="AZ24" i="3"/>
  <c r="AG60" i="3"/>
  <c r="BA24" i="3"/>
  <c r="AG22" i="3"/>
  <c r="CG51" i="3"/>
  <c r="AG52" i="3"/>
  <c r="CG55" i="3"/>
  <c r="CG48" i="3"/>
  <c r="AG29" i="3"/>
  <c r="BL24" i="3"/>
  <c r="AG32" i="3"/>
  <c r="CG43" i="3"/>
  <c r="DK24" i="3"/>
  <c r="BM36" i="2"/>
  <c r="DC15" i="2"/>
  <c r="X58" i="2"/>
  <c r="AQ15" i="2"/>
  <c r="DN15" i="2"/>
  <c r="BP15" i="2"/>
  <c r="CZ15" i="2"/>
  <c r="BT15" i="2"/>
  <c r="BX47" i="2"/>
  <c r="X42" i="2"/>
  <c r="BX24" i="2"/>
  <c r="X43" i="2"/>
  <c r="BF13" i="2"/>
  <c r="DJ20" i="3"/>
  <c r="BD16" i="3"/>
  <c r="AY30" i="2"/>
  <c r="CL38" i="3"/>
  <c r="AU16" i="3"/>
  <c r="CS25" i="2"/>
  <c r="BE20" i="3"/>
  <c r="BP20" i="3"/>
  <c r="AM20" i="3"/>
  <c r="CC55" i="3"/>
  <c r="AC60" i="3"/>
  <c r="Y38" i="3"/>
  <c r="AC38" i="3"/>
  <c r="AU11" i="3"/>
  <c r="DC20" i="3"/>
  <c r="AH36" i="2"/>
  <c r="AC44" i="3"/>
  <c r="T60" i="3"/>
  <c r="BD11" i="3"/>
  <c r="T30" i="3"/>
  <c r="T56" i="3"/>
  <c r="BT49" i="3"/>
  <c r="BT54" i="3"/>
  <c r="T59" i="3"/>
  <c r="BQ11" i="3"/>
  <c r="T52" i="3"/>
  <c r="DQ11" i="3"/>
  <c r="BT60" i="3"/>
  <c r="BP11" i="3"/>
  <c r="BT42" i="3"/>
  <c r="T50" i="3"/>
  <c r="BT50" i="3"/>
  <c r="BG11" i="3"/>
  <c r="AZ15" i="2"/>
  <c r="DM36" i="2"/>
  <c r="BJ36" i="3"/>
  <c r="BM22" i="3"/>
  <c r="DJ24" i="3"/>
  <c r="X36" i="2"/>
  <c r="DJ13" i="3"/>
  <c r="DK17" i="2"/>
  <c r="X49" i="2"/>
  <c r="BX36" i="2"/>
  <c r="BD36" i="3"/>
  <c r="X33" i="2"/>
  <c r="BH15" i="2"/>
  <c r="BX46" i="2"/>
  <c r="BX23" i="2"/>
  <c r="X54" i="2"/>
  <c r="CP15" i="2"/>
  <c r="BQ15" i="2"/>
  <c r="CQ15" i="2"/>
  <c r="BX59" i="2"/>
  <c r="X20" i="2"/>
  <c r="BX19" i="2"/>
  <c r="CN15" i="2"/>
  <c r="AG15" i="2"/>
  <c r="BI15" i="2"/>
  <c r="DP15" i="2"/>
  <c r="X11" i="2"/>
  <c r="X51" i="2"/>
  <c r="X45" i="2"/>
  <c r="BX11" i="2"/>
  <c r="BN15" i="2"/>
  <c r="DG15" i="2"/>
  <c r="BX50" i="2"/>
  <c r="X21" i="2"/>
  <c r="X15" i="2"/>
  <c r="AO15" i="2"/>
  <c r="V15" i="2"/>
  <c r="BF23" i="2"/>
  <c r="DF30" i="2"/>
  <c r="DF31" i="2"/>
  <c r="DF12" i="2"/>
  <c r="DF13" i="2"/>
  <c r="BF22" i="2"/>
  <c r="DG11" i="2"/>
  <c r="BG23" i="2"/>
  <c r="DG22" i="2"/>
  <c r="BK37" i="2"/>
  <c r="DK24" i="2"/>
  <c r="BK24" i="2"/>
  <c r="BK13" i="2"/>
  <c r="DK11" i="2"/>
  <c r="BM33" i="2"/>
  <c r="DM11" i="2"/>
  <c r="BM24" i="2"/>
  <c r="BM11" i="2"/>
  <c r="DM26" i="2"/>
  <c r="BM13" i="2"/>
  <c r="DM23" i="2"/>
  <c r="DM22" i="2"/>
  <c r="BG32" i="3"/>
  <c r="BG17" i="3"/>
  <c r="DG17" i="3"/>
  <c r="BG35" i="3"/>
  <c r="DG20" i="3"/>
  <c r="DJ35" i="3"/>
  <c r="BJ25" i="3"/>
  <c r="DJ17" i="3"/>
  <c r="DJ31" i="3"/>
  <c r="BJ20" i="3"/>
  <c r="DM25" i="3"/>
  <c r="BM32" i="3"/>
  <c r="DM31" i="3"/>
  <c r="BM24" i="3"/>
  <c r="BD25" i="3"/>
  <c r="DD31" i="3"/>
  <c r="BD31" i="3"/>
  <c r="BD32" i="3"/>
  <c r="CY37" i="2"/>
  <c r="CY11" i="2"/>
  <c r="AY24" i="2"/>
  <c r="AY28" i="2"/>
  <c r="AS34" i="2"/>
  <c r="AS57" i="2"/>
  <c r="AS33" i="2"/>
  <c r="AS58" i="2"/>
  <c r="DL36" i="2"/>
  <c r="CS47" i="2"/>
  <c r="DE36" i="2"/>
  <c r="CS57" i="2"/>
  <c r="AS45" i="2"/>
  <c r="CS13" i="2"/>
  <c r="DN36" i="2"/>
  <c r="AS14" i="2"/>
  <c r="BH36" i="2"/>
  <c r="BN36" i="2"/>
  <c r="AS48" i="2"/>
  <c r="CS54" i="2"/>
  <c r="DJ36" i="2"/>
  <c r="CS58" i="2"/>
  <c r="BA36" i="2"/>
  <c r="CS49" i="2"/>
  <c r="AS56" i="2"/>
  <c r="CS52" i="2"/>
  <c r="AS44" i="2"/>
  <c r="AS30" i="2"/>
  <c r="BB36" i="2"/>
  <c r="AS13" i="2"/>
  <c r="AZ36" i="2"/>
  <c r="CS36" i="2"/>
  <c r="AS60" i="2"/>
  <c r="CS46" i="2"/>
  <c r="AS54" i="2"/>
  <c r="BC36" i="2"/>
  <c r="CS55" i="2"/>
  <c r="AS31" i="2"/>
  <c r="CS12" i="2"/>
  <c r="CS33" i="2"/>
  <c r="BL36" i="2"/>
  <c r="BQ36" i="2"/>
  <c r="AS47" i="2"/>
  <c r="BI36" i="2"/>
  <c r="AS52" i="2"/>
  <c r="CS48" i="2"/>
  <c r="DO36" i="2"/>
  <c r="CS50" i="2"/>
  <c r="DH36" i="2"/>
  <c r="BJ36" i="2"/>
  <c r="CZ36" i="2"/>
  <c r="CS23" i="2"/>
  <c r="CS24" i="2"/>
  <c r="AS20" i="2"/>
  <c r="AS19" i="2"/>
  <c r="AS43" i="2"/>
  <c r="BD36" i="2"/>
  <c r="CS43" i="2"/>
  <c r="CS59" i="2"/>
  <c r="BG36" i="2"/>
  <c r="CS44" i="2"/>
  <c r="CY36" i="2"/>
  <c r="DB36" i="2"/>
  <c r="AS12" i="2"/>
  <c r="BE36" i="2"/>
  <c r="AS36" i="2"/>
  <c r="AS59" i="2"/>
  <c r="CS42" i="2"/>
  <c r="BO36" i="2"/>
  <c r="AS50" i="2"/>
  <c r="AS55" i="2"/>
  <c r="AS53" i="2"/>
  <c r="CS60" i="2"/>
  <c r="AS24" i="2"/>
  <c r="AS46" i="2"/>
  <c r="AS49" i="2"/>
  <c r="R36" i="1"/>
  <c r="AI36" i="1" s="1"/>
  <c r="DA36" i="2"/>
  <c r="AS37" i="2"/>
  <c r="DD36" i="2"/>
  <c r="CS53" i="2"/>
  <c r="AS51" i="2"/>
  <c r="CS51" i="2"/>
  <c r="AS42" i="2"/>
  <c r="CS31" i="2"/>
  <c r="AS22" i="2"/>
  <c r="CS11" i="2"/>
  <c r="BP36" i="2"/>
  <c r="DQ36" i="2"/>
  <c r="DP36" i="2"/>
  <c r="DG36" i="2"/>
  <c r="DI36" i="2"/>
  <c r="CS45" i="2"/>
  <c r="CS56" i="2"/>
  <c r="CS30" i="2"/>
  <c r="DC36" i="2"/>
  <c r="AS23" i="2"/>
  <c r="AS11" i="2"/>
  <c r="BH30" i="2"/>
  <c r="AM57" i="2"/>
  <c r="DE30" i="2"/>
  <c r="CM48" i="2"/>
  <c r="BO30" i="2"/>
  <c r="CM59" i="2"/>
  <c r="AM46" i="2"/>
  <c r="AM33" i="2"/>
  <c r="CM49" i="2"/>
  <c r="CM36" i="2"/>
  <c r="CM27" i="2"/>
  <c r="CM50" i="2"/>
  <c r="CM45" i="2"/>
  <c r="BJ30" i="2"/>
  <c r="CM46" i="2"/>
  <c r="AM54" i="2"/>
  <c r="CM43" i="2"/>
  <c r="CM33" i="2"/>
  <c r="DC30" i="2"/>
  <c r="DH30" i="2"/>
  <c r="AM24" i="2"/>
  <c r="CM24" i="2"/>
  <c r="BE30" i="2"/>
  <c r="CM23" i="2"/>
  <c r="AM12" i="2"/>
  <c r="AM11" i="2"/>
  <c r="CM11" i="2"/>
  <c r="AM13" i="2"/>
  <c r="AM52" i="2"/>
  <c r="AM43" i="2"/>
  <c r="AM53" i="2"/>
  <c r="CM44" i="2"/>
  <c r="AM44" i="2"/>
  <c r="CM58" i="2"/>
  <c r="BN30" i="2"/>
  <c r="CM28" i="2"/>
  <c r="AM30" i="2"/>
  <c r="BC30" i="2"/>
  <c r="CZ30" i="2"/>
  <c r="AM34" i="2"/>
  <c r="AM31" i="2"/>
  <c r="AM23" i="2"/>
  <c r="AM49" i="2"/>
  <c r="DD30" i="2"/>
  <c r="BP30" i="2"/>
  <c r="DP30" i="2"/>
  <c r="CM47" i="2"/>
  <c r="BI30" i="2"/>
  <c r="AM50" i="2"/>
  <c r="AM17" i="2"/>
  <c r="AZ30" i="2"/>
  <c r="CM54" i="2"/>
  <c r="CM55" i="2"/>
  <c r="CM56" i="2"/>
  <c r="AM51" i="2"/>
  <c r="BD30" i="2"/>
  <c r="AM45" i="2"/>
  <c r="DO30" i="2"/>
  <c r="CM12" i="2"/>
  <c r="AM60" i="2"/>
  <c r="BA30" i="2"/>
  <c r="DN30" i="2"/>
  <c r="AM58" i="2"/>
  <c r="CM52" i="2"/>
  <c r="CM42" i="2"/>
  <c r="R30" i="1"/>
  <c r="AM59" i="2"/>
  <c r="DB30" i="2"/>
  <c r="CM60" i="2"/>
  <c r="AM56" i="2"/>
  <c r="CM19" i="2"/>
  <c r="AM47" i="2"/>
  <c r="DQ30" i="2"/>
  <c r="DI30" i="2"/>
  <c r="CM51" i="2"/>
  <c r="AM42" i="2"/>
  <c r="AM55" i="2"/>
  <c r="CM57" i="2"/>
  <c r="BQ30" i="2"/>
  <c r="CM31" i="2"/>
  <c r="AM48" i="2"/>
  <c r="CM53" i="2"/>
  <c r="AM36" i="2"/>
  <c r="DL30" i="2"/>
  <c r="DJ30" i="2"/>
  <c r="BL30" i="2"/>
  <c r="CM30" i="2"/>
  <c r="CM13" i="2"/>
  <c r="DA30" i="2"/>
  <c r="BB30" i="2"/>
  <c r="DF16" i="3"/>
  <c r="Y47" i="3"/>
  <c r="Y54" i="3"/>
  <c r="BY48" i="3"/>
  <c r="Y22" i="3"/>
  <c r="Y11" i="3"/>
  <c r="BY53" i="3"/>
  <c r="BY36" i="3"/>
  <c r="BY30" i="3"/>
  <c r="BY17" i="3"/>
  <c r="BY15" i="3"/>
  <c r="BY20" i="3"/>
  <c r="BY13" i="3"/>
  <c r="AY16" i="3"/>
  <c r="BY22" i="3"/>
  <c r="CY16" i="3"/>
  <c r="BY58" i="3"/>
  <c r="Y13" i="3"/>
  <c r="Y21" i="3"/>
  <c r="DO16" i="3"/>
  <c r="BY44" i="3"/>
  <c r="DP16" i="3"/>
  <c r="BY49" i="3"/>
  <c r="BF16" i="3"/>
  <c r="BO16" i="3"/>
  <c r="AZ16" i="3"/>
  <c r="BY25" i="3"/>
  <c r="Y51" i="3"/>
  <c r="Y15" i="3"/>
  <c r="BY37" i="3"/>
  <c r="DQ16" i="3"/>
  <c r="BY47" i="3"/>
  <c r="Y20" i="3"/>
  <c r="BY24" i="3"/>
  <c r="Y42" i="3"/>
  <c r="Y60" i="3"/>
  <c r="Y43" i="3"/>
  <c r="BH16" i="3"/>
  <c r="BY52" i="3"/>
  <c r="BC16" i="3"/>
  <c r="DB16" i="3"/>
  <c r="Y50" i="3"/>
  <c r="BY59" i="3"/>
  <c r="BB16" i="3"/>
  <c r="Y59" i="3"/>
  <c r="BY60" i="3"/>
  <c r="Y16" i="3"/>
  <c r="BY23" i="3"/>
  <c r="Y25" i="3"/>
  <c r="BY35" i="3"/>
  <c r="BK16" i="3"/>
  <c r="BY32" i="3"/>
  <c r="Y17" i="3"/>
  <c r="DN16" i="3"/>
  <c r="BY50" i="3"/>
  <c r="BI16" i="3"/>
  <c r="DC16" i="3"/>
  <c r="BY11" i="3"/>
  <c r="CZ16" i="3"/>
  <c r="BP16" i="3"/>
  <c r="BY55" i="3"/>
  <c r="BQ16" i="3"/>
  <c r="BY57" i="3"/>
  <c r="Y57" i="3"/>
  <c r="BY21" i="3"/>
  <c r="Y52" i="3"/>
  <c r="BY54" i="3"/>
  <c r="Y30" i="3"/>
  <c r="Y29" i="3"/>
  <c r="BY43" i="3"/>
  <c r="Y44" i="3"/>
  <c r="Y23" i="3"/>
  <c r="DK16" i="3"/>
  <c r="BY45" i="3"/>
  <c r="BY29" i="3"/>
  <c r="BY42" i="3"/>
  <c r="BL16" i="3"/>
  <c r="Y35" i="3"/>
  <c r="Y58" i="3"/>
  <c r="DH16" i="3"/>
  <c r="Y55" i="3"/>
  <c r="Y45" i="3"/>
  <c r="Y24" i="3"/>
  <c r="DE16" i="3"/>
  <c r="DA16" i="3"/>
  <c r="Y48" i="3"/>
  <c r="BE16" i="3"/>
  <c r="BA16" i="3"/>
  <c r="BY46" i="3"/>
  <c r="DL16" i="3"/>
  <c r="Y53" i="3"/>
  <c r="BY31" i="3"/>
  <c r="Y49" i="3"/>
  <c r="Y56" i="3"/>
  <c r="Y31" i="3"/>
  <c r="Y46" i="3"/>
  <c r="BY56" i="3"/>
  <c r="BY51" i="3"/>
  <c r="Y32" i="3"/>
  <c r="BN16" i="3"/>
  <c r="BY16" i="3"/>
  <c r="DI16" i="3"/>
  <c r="Y37" i="3"/>
  <c r="Y36" i="3"/>
  <c r="AL52" i="3"/>
  <c r="DK29" i="3"/>
  <c r="CL31" i="3"/>
  <c r="CL37" i="3"/>
  <c r="CL47" i="3"/>
  <c r="DN29" i="3"/>
  <c r="CL53" i="3"/>
  <c r="AY29" i="3"/>
  <c r="DP29" i="3"/>
  <c r="BB29" i="3"/>
  <c r="CL46" i="3"/>
  <c r="BF29" i="3"/>
  <c r="AL48" i="3"/>
  <c r="CL56" i="3"/>
  <c r="AL54" i="3"/>
  <c r="AL53" i="3"/>
  <c r="AL46" i="3"/>
  <c r="AL50" i="3"/>
  <c r="BI29" i="3"/>
  <c r="CL25" i="3"/>
  <c r="BL29" i="3"/>
  <c r="BO29" i="3"/>
  <c r="AL24" i="3"/>
  <c r="CL35" i="3"/>
  <c r="CL21" i="3"/>
  <c r="AL13" i="3"/>
  <c r="AL17" i="3"/>
  <c r="AL11" i="3"/>
  <c r="AL42" i="3"/>
  <c r="AL30" i="3"/>
  <c r="AL36" i="3"/>
  <c r="CL42" i="3"/>
  <c r="AL47" i="3"/>
  <c r="AL58" i="3"/>
  <c r="CL54" i="3"/>
  <c r="CL44" i="3"/>
  <c r="BA29" i="3"/>
  <c r="DL29" i="3"/>
  <c r="BP29" i="3"/>
  <c r="AL43" i="3"/>
  <c r="AL35" i="3"/>
  <c r="DA29" i="3"/>
  <c r="AL59" i="3"/>
  <c r="BE29" i="3"/>
  <c r="BQ29" i="3"/>
  <c r="AL56" i="3"/>
  <c r="AL21" i="3"/>
  <c r="CL23" i="3"/>
  <c r="AL32" i="3"/>
  <c r="AL55" i="3"/>
  <c r="AZ29" i="3"/>
  <c r="CL52" i="3"/>
  <c r="DH29" i="3"/>
  <c r="AL23" i="3"/>
  <c r="AL16" i="3"/>
  <c r="CL13" i="3"/>
  <c r="CL22" i="3"/>
  <c r="DQ29" i="3"/>
  <c r="CY29" i="3"/>
  <c r="AL29" i="3"/>
  <c r="CL59" i="3"/>
  <c r="CL48" i="3"/>
  <c r="CL11" i="3"/>
  <c r="DF29" i="3"/>
  <c r="DI29" i="3"/>
  <c r="CZ29" i="3"/>
  <c r="AL37" i="3"/>
  <c r="AL25" i="3"/>
  <c r="CL49" i="3"/>
  <c r="CL32" i="3"/>
  <c r="AL31" i="3"/>
  <c r="CL60" i="3"/>
  <c r="CL17" i="3"/>
  <c r="BN29" i="3"/>
  <c r="CL45" i="3"/>
  <c r="CL29" i="3"/>
  <c r="CL30" i="3"/>
  <c r="AL51" i="3"/>
  <c r="CL15" i="3"/>
  <c r="BK29" i="3"/>
  <c r="AL60" i="3"/>
  <c r="AL49" i="3"/>
  <c r="AL44" i="3"/>
  <c r="CL43" i="3"/>
  <c r="CL24" i="3"/>
  <c r="CL16" i="3"/>
  <c r="AL22" i="3"/>
  <c r="DG29" i="3"/>
  <c r="CL20" i="3"/>
  <c r="CL36" i="3"/>
  <c r="DB29" i="3"/>
  <c r="BC29" i="3"/>
  <c r="DC29" i="3"/>
  <c r="DO29" i="3"/>
  <c r="CL57" i="3"/>
  <c r="AL57" i="3"/>
  <c r="BH29" i="3"/>
  <c r="AL45" i="3"/>
  <c r="DE29" i="3"/>
  <c r="CL58" i="3"/>
  <c r="CL55" i="3"/>
  <c r="AL20" i="3"/>
  <c r="CL51" i="3"/>
  <c r="CL50" i="3"/>
  <c r="AL15" i="3"/>
  <c r="BH17" i="2"/>
  <c r="Z58" i="2"/>
  <c r="Z46" i="2"/>
  <c r="Z55" i="2"/>
  <c r="DE17" i="2"/>
  <c r="Z29" i="2"/>
  <c r="BZ44" i="2"/>
  <c r="Z43" i="2"/>
  <c r="BL17" i="2"/>
  <c r="DQ17" i="2"/>
  <c r="BZ46" i="2"/>
  <c r="BZ11" i="2"/>
  <c r="Z12" i="2"/>
  <c r="BP17" i="2"/>
  <c r="BJ17" i="2"/>
  <c r="DL17" i="2"/>
  <c r="Z34" i="2"/>
  <c r="Z49" i="2"/>
  <c r="Z45" i="2"/>
  <c r="BZ59" i="2"/>
  <c r="BZ32" i="2"/>
  <c r="Z54" i="2"/>
  <c r="Z44" i="2"/>
  <c r="DP17" i="2"/>
  <c r="Z21" i="2"/>
  <c r="Z31" i="2"/>
  <c r="BZ47" i="2"/>
  <c r="CZ17" i="2"/>
  <c r="BZ51" i="2"/>
  <c r="BZ54" i="2"/>
  <c r="Z50" i="2"/>
  <c r="BZ23" i="2"/>
  <c r="BZ21" i="2"/>
  <c r="BB17" i="2"/>
  <c r="Z52" i="2"/>
  <c r="BN17" i="2"/>
  <c r="Z42" i="2"/>
  <c r="BZ60" i="2"/>
  <c r="Z53" i="2"/>
  <c r="BZ57" i="2"/>
  <c r="Z24" i="2"/>
  <c r="DI17" i="2"/>
  <c r="BZ56" i="2"/>
  <c r="Z59" i="2"/>
  <c r="DH17" i="2"/>
  <c r="Z16" i="2"/>
  <c r="Z30" i="2"/>
  <c r="DJ17" i="2"/>
  <c r="BZ45" i="2"/>
  <c r="R17" i="1"/>
  <c r="BG17" i="1" s="1"/>
  <c r="BZ36" i="2"/>
  <c r="Z13" i="2"/>
  <c r="Z33" i="2"/>
  <c r="CJ52" i="2"/>
  <c r="DQ27" i="2"/>
  <c r="CJ50" i="2"/>
  <c r="BH27" i="2"/>
  <c r="CJ32" i="2"/>
  <c r="CJ19" i="2"/>
  <c r="AJ34" i="2"/>
  <c r="AJ43" i="2"/>
  <c r="BD27" i="2"/>
  <c r="CJ13" i="2"/>
  <c r="CJ44" i="2"/>
  <c r="CJ54" i="2"/>
  <c r="AJ57" i="2"/>
  <c r="AJ42" i="2"/>
  <c r="CJ45" i="2"/>
  <c r="CJ18" i="2"/>
  <c r="CJ49" i="2"/>
  <c r="CJ12" i="2"/>
  <c r="DP27" i="2"/>
  <c r="AJ58" i="2"/>
  <c r="DD27" i="2"/>
  <c r="CJ60" i="2"/>
  <c r="AJ46" i="2"/>
  <c r="CJ23" i="2"/>
  <c r="CJ28" i="2"/>
  <c r="BC27" i="2"/>
  <c r="AJ36" i="2"/>
  <c r="DE32" i="2"/>
  <c r="AO34" i="2"/>
  <c r="BC32" i="2"/>
  <c r="BA32" i="2"/>
  <c r="AO48" i="2"/>
  <c r="CO44" i="2"/>
  <c r="AO23" i="2"/>
  <c r="CO52" i="2"/>
  <c r="AO57" i="2"/>
  <c r="AO59" i="2"/>
  <c r="CO60" i="2"/>
  <c r="AO11" i="2"/>
  <c r="CO57" i="2"/>
  <c r="BB32" i="2"/>
  <c r="CO42" i="2"/>
  <c r="AO42" i="2"/>
  <c r="DH32" i="2"/>
  <c r="CO26" i="2"/>
  <c r="AO55" i="2"/>
  <c r="CO21" i="2"/>
  <c r="CO12" i="2"/>
  <c r="BJ32" i="2"/>
  <c r="BE32" i="2"/>
  <c r="BD32" i="2"/>
  <c r="CO36" i="2"/>
  <c r="DE31" i="2"/>
  <c r="AN13" i="2"/>
  <c r="CN58" i="2"/>
  <c r="DO31" i="2"/>
  <c r="CN46" i="2"/>
  <c r="AN52" i="2"/>
  <c r="AN43" i="2"/>
  <c r="CN31" i="2"/>
  <c r="BH31" i="2"/>
  <c r="BB31" i="2"/>
  <c r="CN43" i="2"/>
  <c r="DD31" i="2"/>
  <c r="AN47" i="2"/>
  <c r="CN56" i="2"/>
  <c r="BL31" i="2"/>
  <c r="DL31" i="2"/>
  <c r="BN31" i="2"/>
  <c r="CN45" i="2"/>
  <c r="DH31" i="2"/>
  <c r="CN54" i="2"/>
  <c r="AN50" i="2"/>
  <c r="AN55" i="2"/>
  <c r="AN26" i="2"/>
  <c r="AN19" i="2"/>
  <c r="CN12" i="2"/>
  <c r="AN51" i="2"/>
  <c r="AN48" i="2"/>
  <c r="AN45" i="2"/>
  <c r="CZ31" i="2"/>
  <c r="AN42" i="2"/>
  <c r="DN31" i="2"/>
  <c r="CN13" i="2"/>
  <c r="DI31" i="2"/>
  <c r="AN31" i="2"/>
  <c r="BC31" i="2"/>
  <c r="CN28" i="2"/>
  <c r="DJ31" i="2"/>
  <c r="AN24" i="2"/>
  <c r="AN59" i="2"/>
  <c r="CN50" i="2"/>
  <c r="CN57" i="2"/>
  <c r="AN11" i="2"/>
  <c r="CN30" i="2"/>
  <c r="AN30" i="2"/>
  <c r="AN53" i="2"/>
  <c r="BD31" i="2"/>
  <c r="DB31" i="2"/>
  <c r="CN51" i="2"/>
  <c r="BI31" i="2"/>
  <c r="CN53" i="2"/>
  <c r="CN52" i="2"/>
  <c r="AN58" i="2"/>
  <c r="AN29" i="2"/>
  <c r="AN49" i="2"/>
  <c r="BO31" i="2"/>
  <c r="BJ31" i="2"/>
  <c r="AN44" i="2"/>
  <c r="BP31" i="2"/>
  <c r="CN60" i="2"/>
  <c r="AN57" i="2"/>
  <c r="CN42" i="2"/>
  <c r="BA31" i="2"/>
  <c r="CN44" i="2"/>
  <c r="BQ31" i="2"/>
  <c r="DC31" i="2"/>
  <c r="CN55" i="2"/>
  <c r="CN11" i="2"/>
  <c r="CN37" i="2"/>
  <c r="CN33" i="2"/>
  <c r="AN33" i="2"/>
  <c r="AN46" i="2"/>
  <c r="AN60" i="2"/>
  <c r="CN48" i="2"/>
  <c r="AN27" i="2"/>
  <c r="DA31" i="2"/>
  <c r="AN21" i="2"/>
  <c r="CN49" i="2"/>
  <c r="DQ31" i="2"/>
  <c r="AN56" i="2"/>
  <c r="CN47" i="2"/>
  <c r="AN23" i="2"/>
  <c r="CN23" i="2"/>
  <c r="CN24" i="2"/>
  <c r="AN12" i="2"/>
  <c r="BE31" i="2"/>
  <c r="R31" i="1"/>
  <c r="AN36" i="2"/>
  <c r="AN54" i="2"/>
  <c r="CN59" i="2"/>
  <c r="DP31" i="2"/>
  <c r="CN36" i="2"/>
  <c r="AZ31" i="2"/>
  <c r="CN21" i="2"/>
  <c r="BY42" i="2"/>
  <c r="BY49" i="2"/>
  <c r="BQ16" i="2"/>
  <c r="Y29" i="2"/>
  <c r="BY50" i="2"/>
  <c r="BY19" i="2"/>
  <c r="DE16" i="2"/>
  <c r="DI16" i="2"/>
  <c r="BY11" i="2"/>
  <c r="BO16" i="2"/>
  <c r="Y31" i="2"/>
  <c r="DA16" i="2"/>
  <c r="BY31" i="2"/>
  <c r="CZ16" i="2"/>
  <c r="BB16" i="2"/>
  <c r="Y34" i="2"/>
  <c r="BI16" i="2"/>
  <c r="BE16" i="2"/>
  <c r="BY48" i="2"/>
  <c r="BY57" i="2"/>
  <c r="Y46" i="2"/>
  <c r="Y50" i="2"/>
  <c r="BL16" i="2"/>
  <c r="Y60" i="2"/>
  <c r="Y27" i="2"/>
  <c r="BH16" i="2"/>
  <c r="Y20" i="2"/>
  <c r="Y49" i="2"/>
  <c r="BY23" i="2"/>
  <c r="Y12" i="2"/>
  <c r="BA16" i="2"/>
  <c r="BY17" i="2"/>
  <c r="BY54" i="2"/>
  <c r="BY56" i="2"/>
  <c r="BY44" i="2"/>
  <c r="DJ16" i="2"/>
  <c r="BY45" i="2"/>
  <c r="DD16" i="2"/>
  <c r="BY59" i="2"/>
  <c r="Y57" i="2"/>
  <c r="BY46" i="2"/>
  <c r="Y51" i="2"/>
  <c r="Y55" i="2"/>
  <c r="DL16" i="2"/>
  <c r="Y48" i="2"/>
  <c r="Y53" i="2"/>
  <c r="BY47" i="2"/>
  <c r="Y11" i="2"/>
  <c r="Y13" i="2"/>
  <c r="Y33" i="2"/>
  <c r="BY37" i="2"/>
  <c r="Y36" i="2"/>
  <c r="Y37" i="2"/>
  <c r="CB14" i="2"/>
  <c r="CB51" i="2"/>
  <c r="CB57" i="2"/>
  <c r="BI19" i="2"/>
  <c r="DL19" i="2"/>
  <c r="CB58" i="2"/>
  <c r="AB56" i="2"/>
  <c r="DP19" i="2"/>
  <c r="AZ19" i="2"/>
  <c r="AB57" i="2"/>
  <c r="DI19" i="2"/>
  <c r="CB60" i="2"/>
  <c r="BL19" i="2"/>
  <c r="AB44" i="2"/>
  <c r="CB28" i="2"/>
  <c r="AB55" i="2"/>
  <c r="CB48" i="2"/>
  <c r="CB27" i="2"/>
  <c r="AB58" i="2"/>
  <c r="AB23" i="2"/>
  <c r="AB28" i="2"/>
  <c r="BH19" i="2"/>
  <c r="BA19" i="2"/>
  <c r="BQ19" i="2"/>
  <c r="CB45" i="2"/>
  <c r="CB42" i="2"/>
  <c r="AB17" i="2"/>
  <c r="DN19" i="2"/>
  <c r="AB60" i="2"/>
  <c r="CZ19" i="2"/>
  <c r="BJ19" i="2"/>
  <c r="CB53" i="2"/>
  <c r="BB19" i="2"/>
  <c r="AB54" i="2"/>
  <c r="CB44" i="2"/>
  <c r="CB46" i="2"/>
  <c r="DQ19" i="2"/>
  <c r="AB49" i="2"/>
  <c r="AB24" i="2"/>
  <c r="BE19" i="2"/>
  <c r="AB59" i="2"/>
  <c r="CB56" i="2"/>
  <c r="CB19" i="2"/>
  <c r="BN19" i="2"/>
  <c r="AB31" i="2"/>
  <c r="AB11" i="2"/>
  <c r="AB30" i="2"/>
  <c r="AB33" i="2"/>
  <c r="CB37" i="2"/>
  <c r="AB36" i="2"/>
  <c r="CB36" i="2"/>
  <c r="DL18" i="2"/>
  <c r="DI18" i="2"/>
  <c r="CA12" i="2"/>
  <c r="CA51" i="2"/>
  <c r="CA47" i="2"/>
  <c r="AA16" i="2"/>
  <c r="CA27" i="2"/>
  <c r="CA44" i="2"/>
  <c r="AZ18" i="2"/>
  <c r="AA50" i="2"/>
  <c r="BO18" i="2"/>
  <c r="CA30" i="2"/>
  <c r="AA33" i="2"/>
  <c r="AE20" i="3"/>
  <c r="AE53" i="3"/>
  <c r="AE54" i="3"/>
  <c r="CE20" i="3"/>
  <c r="CE24" i="3"/>
  <c r="AE29" i="3"/>
  <c r="DL22" i="3"/>
  <c r="AE48" i="3"/>
  <c r="CE42" i="3"/>
  <c r="DC22" i="3"/>
  <c r="CY22" i="3"/>
  <c r="CE51" i="3"/>
  <c r="AE60" i="3"/>
  <c r="AE21" i="3"/>
  <c r="CE52" i="3"/>
  <c r="DE22" i="3"/>
  <c r="AE47" i="3"/>
  <c r="AE56" i="3"/>
  <c r="CE31" i="3"/>
  <c r="CE56" i="3"/>
  <c r="DO22" i="3"/>
  <c r="DP22" i="3"/>
  <c r="AE49" i="3"/>
  <c r="CE13" i="3"/>
  <c r="CE16" i="3"/>
  <c r="BN22" i="3"/>
  <c r="AE52" i="3"/>
  <c r="CE30" i="3"/>
  <c r="AE32" i="3"/>
  <c r="DF22" i="3"/>
  <c r="AE37" i="3"/>
  <c r="BC22" i="3"/>
  <c r="CE44" i="3"/>
  <c r="AE25" i="3"/>
  <c r="DK22" i="3"/>
  <c r="AE46" i="3"/>
  <c r="CE55" i="3"/>
  <c r="AE43" i="3"/>
  <c r="DH22" i="3"/>
  <c r="BL22" i="3"/>
  <c r="CE49" i="3"/>
  <c r="AY22" i="3"/>
  <c r="BP22" i="3"/>
  <c r="CE46" i="3"/>
  <c r="AE23" i="3"/>
  <c r="BE22" i="3"/>
  <c r="CE15" i="3"/>
  <c r="AE15" i="3"/>
  <c r="AE11" i="3"/>
  <c r="CE54" i="3"/>
  <c r="CE60" i="3"/>
  <c r="CE58" i="3"/>
  <c r="CE11" i="3"/>
  <c r="AE31" i="3"/>
  <c r="CE45" i="3"/>
  <c r="DJ22" i="3"/>
  <c r="CE37" i="3"/>
  <c r="AE17" i="3"/>
  <c r="AE36" i="3"/>
  <c r="AE13" i="3"/>
  <c r="CE57" i="3"/>
  <c r="AE59" i="3"/>
  <c r="DB22" i="3"/>
  <c r="BB22" i="3"/>
  <c r="AE35" i="3"/>
  <c r="BD22" i="3"/>
  <c r="BF22" i="3"/>
  <c r="DM22" i="3"/>
  <c r="CE21" i="3"/>
  <c r="BO22" i="3"/>
  <c r="CZ22" i="3"/>
  <c r="CE25" i="3"/>
  <c r="CE50" i="3"/>
  <c r="AE44" i="3"/>
  <c r="AE45" i="3"/>
  <c r="AE51" i="3"/>
  <c r="BH22" i="3"/>
  <c r="BQ22" i="3"/>
  <c r="BI22" i="3"/>
  <c r="CE47" i="3"/>
  <c r="DI22" i="3"/>
  <c r="CE22" i="3"/>
  <c r="AE42" i="3"/>
  <c r="CE59" i="3"/>
  <c r="CE36" i="3"/>
  <c r="AE50" i="3"/>
  <c r="CE23" i="3"/>
  <c r="BK22" i="3"/>
  <c r="CE48" i="3"/>
  <c r="CE53" i="3"/>
  <c r="DQ22" i="3"/>
  <c r="BA22" i="3"/>
  <c r="AE24" i="3"/>
  <c r="CE17" i="3"/>
  <c r="AE16" i="3"/>
  <c r="AE58" i="3"/>
  <c r="CE29" i="3"/>
  <c r="AE55" i="3"/>
  <c r="CE43" i="3"/>
  <c r="DA22" i="3"/>
  <c r="AZ22" i="3"/>
  <c r="DN22" i="3"/>
  <c r="AE57" i="3"/>
  <c r="AE30" i="3"/>
  <c r="AE22" i="3"/>
  <c r="CE35" i="3"/>
  <c r="CE32" i="3"/>
  <c r="CD53" i="3"/>
  <c r="CD48" i="3"/>
  <c r="BF21" i="3"/>
  <c r="CD49" i="3"/>
  <c r="DP21" i="3"/>
  <c r="BB21" i="3"/>
  <c r="CD45" i="3"/>
  <c r="CD50" i="3"/>
  <c r="CD21" i="3"/>
  <c r="CD59" i="3"/>
  <c r="AD52" i="3"/>
  <c r="CD56" i="3"/>
  <c r="AD21" i="3"/>
  <c r="DA21" i="3"/>
  <c r="AD35" i="3"/>
  <c r="DE21" i="3"/>
  <c r="AD16" i="3"/>
  <c r="AD42" i="3"/>
  <c r="AD48" i="3"/>
  <c r="CD11" i="3"/>
  <c r="BH21" i="3"/>
  <c r="AD60" i="3"/>
  <c r="AD55" i="3"/>
  <c r="BI21" i="3"/>
  <c r="DK21" i="3"/>
  <c r="CD46" i="3"/>
  <c r="CD60" i="3"/>
  <c r="CD52" i="3"/>
  <c r="CD55" i="3"/>
  <c r="AD47" i="3"/>
  <c r="BL21" i="3"/>
  <c r="CD43" i="3"/>
  <c r="CD25" i="3"/>
  <c r="AD51" i="3"/>
  <c r="CD16" i="3"/>
  <c r="AD46" i="3"/>
  <c r="AD29" i="3"/>
  <c r="AD59" i="3"/>
  <c r="AD25" i="3"/>
  <c r="AD20" i="3"/>
  <c r="AD56" i="3"/>
  <c r="CD42" i="3"/>
  <c r="CD37" i="3"/>
  <c r="CD22" i="3"/>
  <c r="AD31" i="3"/>
  <c r="DQ21" i="3"/>
  <c r="AD37" i="3"/>
  <c r="BK21" i="3"/>
  <c r="CD58" i="3"/>
  <c r="CD23" i="3"/>
  <c r="CD13" i="3"/>
  <c r="AD43" i="3"/>
  <c r="AD13" i="3"/>
  <c r="CD17" i="3"/>
  <c r="AZ21" i="3"/>
  <c r="CD35" i="3"/>
  <c r="AD44" i="3"/>
  <c r="CD30" i="3"/>
  <c r="CD57" i="3"/>
  <c r="BA21" i="3"/>
  <c r="CD32" i="3"/>
  <c r="DF21" i="3"/>
  <c r="DI21" i="3"/>
  <c r="AD57" i="3"/>
  <c r="AD17" i="3"/>
  <c r="CD29" i="3"/>
  <c r="AD23" i="3"/>
  <c r="DO21" i="3"/>
  <c r="CD44" i="3"/>
  <c r="AY21" i="3"/>
  <c r="CD15" i="3"/>
  <c r="AD45" i="3"/>
  <c r="AD58" i="3"/>
  <c r="CY21" i="3"/>
  <c r="BC21" i="3"/>
  <c r="DN21" i="3"/>
  <c r="CD20" i="3"/>
  <c r="BN21" i="3"/>
  <c r="BO21" i="3"/>
  <c r="AD15" i="3"/>
  <c r="DC21" i="3"/>
  <c r="CD36" i="3"/>
  <c r="CD24" i="3"/>
  <c r="AD36" i="3"/>
  <c r="AD30" i="3"/>
  <c r="DB21" i="3"/>
  <c r="AD11" i="3"/>
  <c r="AD50" i="3"/>
  <c r="AD54" i="3"/>
  <c r="CD54" i="3"/>
  <c r="AD32" i="3"/>
  <c r="AD49" i="3"/>
  <c r="CD51" i="3"/>
  <c r="AD53" i="3"/>
  <c r="DL21" i="3"/>
  <c r="BP21" i="3"/>
  <c r="CD47" i="3"/>
  <c r="AD22" i="3"/>
  <c r="BQ21" i="3"/>
  <c r="CD31" i="3"/>
  <c r="DH21" i="3"/>
  <c r="BE21" i="3"/>
  <c r="CZ21" i="3"/>
  <c r="AD24" i="3"/>
  <c r="BF30" i="3"/>
  <c r="AM53" i="3"/>
  <c r="CM59" i="3"/>
  <c r="AM58" i="3"/>
  <c r="BB30" i="3"/>
  <c r="CM46" i="3"/>
  <c r="AM60" i="3"/>
  <c r="AM48" i="3"/>
  <c r="CM54" i="3"/>
  <c r="DH30" i="3"/>
  <c r="AM42" i="3"/>
  <c r="AM52" i="3"/>
  <c r="CM44" i="3"/>
  <c r="BP30" i="3"/>
  <c r="AM54" i="3"/>
  <c r="BO30" i="3"/>
  <c r="DA30" i="3"/>
  <c r="AM47" i="3"/>
  <c r="AM57" i="3"/>
  <c r="BK30" i="3"/>
  <c r="CM42" i="3"/>
  <c r="AZ30" i="3"/>
  <c r="BQ30" i="3"/>
  <c r="BI30" i="3"/>
  <c r="DC30" i="3"/>
  <c r="CM53" i="3"/>
  <c r="DO30" i="3"/>
  <c r="BL30" i="3"/>
  <c r="CM43" i="3"/>
  <c r="BN30" i="3"/>
  <c r="CM47" i="3"/>
  <c r="CM57" i="3"/>
  <c r="AM45" i="3"/>
  <c r="DE30" i="3"/>
  <c r="BE30" i="3"/>
  <c r="CM48" i="3"/>
  <c r="CM60" i="3"/>
  <c r="BH30" i="3"/>
  <c r="CZ30" i="3"/>
  <c r="AM44" i="3"/>
  <c r="CM30" i="3"/>
  <c r="BC30" i="3"/>
  <c r="DN30" i="3"/>
  <c r="CM58" i="3"/>
  <c r="AM56" i="3"/>
  <c r="CM50" i="3"/>
  <c r="DK30" i="3"/>
  <c r="CM55" i="3"/>
  <c r="DL30" i="3"/>
  <c r="AY30" i="3"/>
  <c r="AM55" i="3"/>
  <c r="AM50" i="3"/>
  <c r="BA30" i="3"/>
  <c r="DQ30" i="3"/>
  <c r="CM45" i="3"/>
  <c r="DB30" i="3"/>
  <c r="CM56" i="3"/>
  <c r="AM30" i="3"/>
  <c r="AM59" i="3"/>
  <c r="AM46" i="3"/>
  <c r="AM43" i="3"/>
  <c r="CM52" i="3"/>
  <c r="AM49" i="3"/>
  <c r="CM51" i="3"/>
  <c r="DP30" i="3"/>
  <c r="DI30" i="3"/>
  <c r="CM32" i="3"/>
  <c r="CM24" i="3"/>
  <c r="CM16" i="3"/>
  <c r="AM11" i="3"/>
  <c r="AM37" i="3"/>
  <c r="AM21" i="3"/>
  <c r="AM51" i="3"/>
  <c r="CM37" i="3"/>
  <c r="AM32" i="3"/>
  <c r="CM21" i="3"/>
  <c r="AM24" i="3"/>
  <c r="CM25" i="3"/>
  <c r="CM29" i="3"/>
  <c r="CM35" i="3"/>
  <c r="CM17" i="3"/>
  <c r="AM29" i="3"/>
  <c r="AM36" i="3"/>
  <c r="AM15" i="3"/>
  <c r="CM15" i="3"/>
  <c r="CM23" i="3"/>
  <c r="AM22" i="3"/>
  <c r="CM22" i="3"/>
  <c r="AM25" i="3"/>
  <c r="AM31" i="3"/>
  <c r="AM13" i="3"/>
  <c r="CM13" i="3"/>
  <c r="AM23" i="3"/>
  <c r="AM35" i="3"/>
  <c r="AM17" i="3"/>
  <c r="AM16" i="3"/>
  <c r="CM36" i="3"/>
  <c r="CM31" i="3"/>
  <c r="CF11" i="3"/>
  <c r="AF52" i="3"/>
  <c r="CF55" i="3"/>
  <c r="CF29" i="3"/>
  <c r="DH23" i="3"/>
  <c r="BK23" i="3"/>
  <c r="CF25" i="3"/>
  <c r="CF31" i="3"/>
  <c r="AF43" i="3"/>
  <c r="AF50" i="3"/>
  <c r="AF51" i="3"/>
  <c r="BQ23" i="3"/>
  <c r="BL23" i="3"/>
  <c r="CF53" i="3"/>
  <c r="AF25" i="3"/>
  <c r="CF48" i="3"/>
  <c r="AF46" i="3"/>
  <c r="CF59" i="3"/>
  <c r="AF36" i="3"/>
  <c r="DE23" i="3"/>
  <c r="AF29" i="3"/>
  <c r="CF37" i="3"/>
  <c r="AF16" i="3"/>
  <c r="CZ23" i="3"/>
  <c r="AY23" i="3"/>
  <c r="CF46" i="3"/>
  <c r="AF55" i="3"/>
  <c r="DL23" i="3"/>
  <c r="AF56" i="3"/>
  <c r="AF60" i="3"/>
  <c r="CF15" i="3"/>
  <c r="AF15" i="3"/>
  <c r="AF24" i="3"/>
  <c r="DO23" i="3"/>
  <c r="AF21" i="3"/>
  <c r="DF23" i="3"/>
  <c r="AF37" i="3"/>
  <c r="AF32" i="3"/>
  <c r="CF30" i="3"/>
  <c r="AF45" i="3"/>
  <c r="AF48" i="3"/>
  <c r="CF13" i="3"/>
  <c r="CF17" i="3"/>
  <c r="AF54" i="3"/>
  <c r="BA23" i="3"/>
  <c r="AF59" i="3"/>
  <c r="DA23" i="3"/>
  <c r="DI23" i="3"/>
  <c r="BP23" i="3"/>
  <c r="AF47" i="3"/>
  <c r="AF44" i="3"/>
  <c r="CF54" i="3"/>
  <c r="CF24" i="3"/>
  <c r="AF31" i="3"/>
  <c r="AZ23" i="3"/>
  <c r="DN23" i="3"/>
  <c r="BF23" i="3"/>
  <c r="CY23" i="3"/>
  <c r="CF36" i="3"/>
  <c r="CF20" i="3"/>
  <c r="CF51" i="3"/>
  <c r="BE23" i="3"/>
  <c r="CF35" i="3"/>
  <c r="CF49" i="3"/>
  <c r="BB23" i="3"/>
  <c r="CF22" i="3"/>
  <c r="AF11" i="3"/>
  <c r="CF57" i="3"/>
  <c r="CF52" i="3"/>
  <c r="CF44" i="3"/>
  <c r="AF49" i="3"/>
  <c r="AF30" i="3"/>
  <c r="CF42" i="3"/>
  <c r="AF20" i="3"/>
  <c r="CF23" i="3"/>
  <c r="BI23" i="3"/>
  <c r="AF53" i="3"/>
  <c r="BO23" i="3"/>
  <c r="CF32" i="3"/>
  <c r="CF50" i="3"/>
  <c r="CF58" i="3"/>
  <c r="DQ23" i="3"/>
  <c r="AF23" i="3"/>
  <c r="CF45" i="3"/>
  <c r="DC23" i="3"/>
  <c r="CF47" i="3"/>
  <c r="AF57" i="3"/>
  <c r="BH23" i="3"/>
  <c r="CF21" i="3"/>
  <c r="AF42" i="3"/>
  <c r="AF13" i="3"/>
  <c r="AF17" i="3"/>
  <c r="AF22" i="3"/>
  <c r="CF60" i="3"/>
  <c r="CF43" i="3"/>
  <c r="CF56" i="3"/>
  <c r="DB23" i="3"/>
  <c r="AF58" i="3"/>
  <c r="DP23" i="3"/>
  <c r="BN23" i="3"/>
  <c r="AF35" i="3"/>
  <c r="BC23" i="3"/>
  <c r="DK23" i="3"/>
  <c r="CF16" i="3"/>
  <c r="AP15" i="2"/>
  <c r="X44" i="2"/>
  <c r="X34" i="2"/>
  <c r="DE15" i="2"/>
  <c r="CK15" i="2"/>
  <c r="DK15" i="2"/>
  <c r="AY15" i="2"/>
  <c r="CM15" i="2"/>
  <c r="BX13" i="2"/>
  <c r="BU15" i="2"/>
  <c r="X23" i="2"/>
  <c r="BX49" i="2"/>
  <c r="U15" i="2"/>
  <c r="BV15" i="2"/>
  <c r="BG11" i="2"/>
  <c r="BG13" i="2"/>
  <c r="BG20" i="3"/>
  <c r="DJ29" i="3"/>
  <c r="BD20" i="3"/>
  <c r="CY20" i="3"/>
  <c r="CC58" i="3"/>
  <c r="BB13" i="2"/>
  <c r="AC29" i="3"/>
  <c r="CU20" i="3"/>
  <c r="BT38" i="3"/>
  <c r="DE13" i="2"/>
  <c r="BB20" i="3"/>
  <c r="AC45" i="3"/>
  <c r="AZ20" i="3"/>
  <c r="CC59" i="3"/>
  <c r="CC51" i="3"/>
  <c r="CU60" i="2"/>
  <c r="CW38" i="3"/>
  <c r="CU16" i="3"/>
  <c r="T38" i="3"/>
  <c r="CX38" i="3"/>
  <c r="AU40" i="3"/>
  <c r="CU40" i="3"/>
  <c r="CV38" i="2"/>
  <c r="CH15" i="2"/>
  <c r="DF11" i="3"/>
  <c r="T57" i="3"/>
  <c r="BT30" i="3"/>
  <c r="BT53" i="3"/>
  <c r="CY11" i="3"/>
  <c r="BE11" i="3"/>
  <c r="DP11" i="3"/>
  <c r="DE11" i="3"/>
  <c r="BT59" i="3"/>
  <c r="BT46" i="3"/>
  <c r="DG11" i="3"/>
  <c r="AY11" i="3"/>
  <c r="T58" i="3"/>
  <c r="BT55" i="3"/>
  <c r="AZ11" i="3"/>
  <c r="CM11" i="3"/>
  <c r="AY20" i="3"/>
  <c r="DG37" i="3"/>
  <c r="BG30" i="2"/>
  <c r="DK33" i="2"/>
  <c r="BG36" i="3"/>
  <c r="DJ23" i="3"/>
  <c r="DG22" i="3"/>
  <c r="X47" i="2"/>
  <c r="BF30" i="2"/>
  <c r="DM29" i="3"/>
  <c r="CS15" i="2"/>
  <c r="BJ13" i="3"/>
  <c r="DM13" i="2"/>
  <c r="BB15" i="2"/>
  <c r="BG29" i="3"/>
  <c r="DD36" i="3"/>
  <c r="BD23" i="3"/>
  <c r="AS15" i="2"/>
  <c r="AM15" i="2"/>
  <c r="BX53" i="2"/>
  <c r="BX52" i="2"/>
  <c r="X37" i="2"/>
  <c r="X24" i="2"/>
  <c r="X48" i="2"/>
  <c r="BX48" i="2"/>
  <c r="CG15" i="2"/>
  <c r="BX55" i="2"/>
  <c r="BA15" i="2"/>
  <c r="BF15" i="2"/>
  <c r="BX30" i="2"/>
  <c r="DD15" i="2"/>
  <c r="DO15" i="2"/>
  <c r="X32" i="2"/>
  <c r="BX57" i="2"/>
  <c r="DJ15" i="2"/>
  <c r="X14" i="2"/>
  <c r="W15" i="2"/>
  <c r="DH15" i="2"/>
  <c r="BX54" i="2"/>
  <c r="BX15" i="2"/>
  <c r="BX31" i="2"/>
  <c r="BX51" i="2"/>
  <c r="AB15" i="2"/>
  <c r="DM15" i="2"/>
  <c r="BC15" i="2"/>
  <c r="BX58" i="2"/>
  <c r="X57" i="2"/>
  <c r="X55" i="2"/>
  <c r="X50" i="2"/>
  <c r="X31" i="2"/>
  <c r="Z15" i="2"/>
  <c r="AF15" i="2"/>
  <c r="BF33" i="2"/>
  <c r="BF14" i="2"/>
  <c r="DF28" i="2"/>
  <c r="DF20" i="2"/>
  <c r="BF21" i="2"/>
  <c r="BF19" i="2"/>
  <c r="DG37" i="2"/>
  <c r="DG34" i="2"/>
  <c r="BG12" i="2"/>
  <c r="DG12" i="2"/>
  <c r="DG24" i="2"/>
  <c r="BG21" i="2"/>
  <c r="BG27" i="2"/>
  <c r="DK30" i="2"/>
  <c r="BK32" i="2"/>
  <c r="BK17" i="2"/>
  <c r="BK12" i="2"/>
  <c r="DK32" i="2"/>
  <c r="DK13" i="2"/>
  <c r="DM14" i="2"/>
  <c r="DM12" i="2"/>
  <c r="DM30" i="2"/>
  <c r="DM24" i="2"/>
  <c r="DM17" i="2"/>
  <c r="BM23" i="2"/>
  <c r="DM29" i="2"/>
  <c r="DG21" i="3"/>
  <c r="BG16" i="3"/>
  <c r="DG16" i="3"/>
  <c r="DG35" i="3"/>
  <c r="DG30" i="3"/>
  <c r="BJ24" i="3"/>
  <c r="BJ29" i="3"/>
  <c r="BJ16" i="3"/>
  <c r="BJ31" i="3"/>
  <c r="BM29" i="3"/>
  <c r="BM37" i="3"/>
  <c r="BM17" i="3"/>
  <c r="BM35" i="3"/>
  <c r="BM20" i="3"/>
  <c r="BM30" i="3"/>
  <c r="BD29" i="3"/>
  <c r="DD25" i="3"/>
  <c r="DD24" i="3"/>
  <c r="DD17" i="3"/>
  <c r="DD37" i="3"/>
  <c r="AY36" i="2"/>
  <c r="CY33" i="2"/>
  <c r="CY12" i="2"/>
  <c r="CY17" i="2"/>
  <c r="AY22" i="2"/>
  <c r="AW20" i="3"/>
  <c r="AX38" i="3"/>
  <c r="DH38" i="3"/>
  <c r="AU53" i="3"/>
  <c r="BK38" i="3"/>
  <c r="AV38" i="3"/>
  <c r="V38" i="2"/>
  <c r="AF38" i="2"/>
  <c r="G13" i="4"/>
  <c r="DG13" i="1"/>
  <c r="BY44" i="1"/>
  <c r="BY50" i="1"/>
  <c r="BY45" i="1"/>
  <c r="BY13" i="1"/>
  <c r="BO13" i="1"/>
  <c r="DH13" i="1"/>
  <c r="BP13" i="1"/>
  <c r="DK13" i="1"/>
  <c r="BY52" i="1"/>
  <c r="BY47" i="1"/>
  <c r="BR13" i="1"/>
  <c r="BI13" i="1"/>
  <c r="DM13" i="1"/>
  <c r="BY42" i="1"/>
  <c r="BY59" i="1"/>
  <c r="BQ13" i="1"/>
  <c r="BM13" i="1"/>
  <c r="Y49" i="1"/>
  <c r="Y53" i="1"/>
  <c r="DN13" i="1"/>
  <c r="BY49" i="1"/>
  <c r="Y54" i="1"/>
  <c r="BC13" i="1"/>
  <c r="BD13" i="1"/>
  <c r="DE13" i="1"/>
  <c r="BK13" i="1"/>
  <c r="DJ13" i="1"/>
  <c r="Y48" i="1"/>
  <c r="Y59" i="1"/>
  <c r="DP13" i="1"/>
  <c r="DF13" i="1"/>
  <c r="DL13" i="1"/>
  <c r="BE13" i="1"/>
  <c r="Y52" i="1"/>
  <c r="BG13" i="1"/>
  <c r="Y46" i="1"/>
  <c r="DI13" i="1"/>
  <c r="BL13" i="1"/>
  <c r="Y58" i="1"/>
  <c r="BY57" i="1"/>
  <c r="BY30" i="1"/>
  <c r="Y36" i="1"/>
  <c r="CP13" i="1"/>
  <c r="AA13" i="1"/>
  <c r="AP13" i="1"/>
  <c r="CJ13" i="1"/>
  <c r="BY24" i="1"/>
  <c r="DR13" i="1"/>
  <c r="Y51" i="1"/>
  <c r="DB13" i="1"/>
  <c r="Y43" i="1"/>
  <c r="BF13" i="1"/>
  <c r="Y57" i="1"/>
  <c r="BY55" i="1"/>
  <c r="BY58" i="1"/>
  <c r="BN13" i="1"/>
  <c r="BY51" i="1"/>
  <c r="BY48" i="1"/>
  <c r="BB13" i="1"/>
  <c r="BS13" i="1"/>
  <c r="Y60" i="1"/>
  <c r="DD13" i="1"/>
  <c r="Y13" i="1"/>
  <c r="BY56" i="1"/>
  <c r="DT13" i="1"/>
  <c r="BJ13" i="1"/>
  <c r="BY54" i="1"/>
  <c r="Y47" i="1"/>
  <c r="BY46" i="1"/>
  <c r="DQ13" i="1"/>
  <c r="Y50" i="1"/>
  <c r="Y44" i="1"/>
  <c r="Y45" i="1"/>
  <c r="BY60" i="1"/>
  <c r="Y56" i="1"/>
  <c r="Y55" i="1"/>
  <c r="BT13" i="1"/>
  <c r="DS13" i="1"/>
  <c r="BY53" i="1"/>
  <c r="DO13" i="1"/>
  <c r="Y42" i="1"/>
  <c r="BY43" i="1"/>
  <c r="BH13" i="1"/>
  <c r="DC13" i="1"/>
  <c r="Y30" i="1"/>
  <c r="Y23" i="1"/>
  <c r="BY23" i="1"/>
  <c r="CI56" i="1"/>
  <c r="AI54" i="1"/>
  <c r="CI23" i="1"/>
  <c r="BG23" i="1"/>
  <c r="BQ23" i="1"/>
  <c r="CI44" i="1"/>
  <c r="DI23" i="1"/>
  <c r="AI13" i="1"/>
  <c r="BD23" i="1"/>
  <c r="AI43" i="1"/>
  <c r="BK23" i="1"/>
  <c r="AI55" i="1"/>
  <c r="CI57" i="1"/>
  <c r="CI48" i="1"/>
  <c r="AI56" i="1"/>
  <c r="BJ23" i="1"/>
  <c r="CI45" i="1"/>
  <c r="CI60" i="1"/>
  <c r="DM23" i="1"/>
  <c r="BC23" i="1"/>
  <c r="BI23" i="1"/>
  <c r="CP23" i="1"/>
  <c r="AI30" i="1"/>
  <c r="DG23" i="1"/>
  <c r="AI59" i="1"/>
  <c r="AI60" i="1"/>
  <c r="AI52" i="1"/>
  <c r="AI48" i="1"/>
  <c r="AI42" i="1"/>
  <c r="AI57" i="1"/>
  <c r="AP23" i="1"/>
  <c r="CI53" i="1"/>
  <c r="DB23" i="1"/>
  <c r="BH23" i="1"/>
  <c r="G23" i="4"/>
  <c r="CJ23" i="1"/>
  <c r="AI50" i="1"/>
  <c r="AI15" i="1"/>
  <c r="BB23" i="1"/>
  <c r="CI59" i="1"/>
  <c r="DS23" i="1"/>
  <c r="DR23" i="1"/>
  <c r="CI30" i="1"/>
  <c r="AI46" i="1"/>
  <c r="DC23" i="1"/>
  <c r="DO23" i="1"/>
  <c r="BL23" i="1"/>
  <c r="AI53" i="1"/>
  <c r="CI49" i="1"/>
  <c r="DT23" i="1"/>
  <c r="CI46" i="1"/>
  <c r="AI47" i="1"/>
  <c r="DP23" i="1"/>
  <c r="CI13" i="1"/>
  <c r="AJ23" i="1"/>
  <c r="BO23" i="1"/>
  <c r="AI23" i="1"/>
  <c r="CI24" i="1"/>
  <c r="AI24" i="1"/>
  <c r="AI44" i="1"/>
  <c r="DD23" i="1"/>
  <c r="DQ23" i="1"/>
  <c r="DK23" i="1"/>
  <c r="CA23" i="1"/>
  <c r="BN23" i="1"/>
  <c r="BP23" i="1"/>
  <c r="CI47" i="1"/>
  <c r="BT23" i="1"/>
  <c r="G17" i="4"/>
  <c r="DR17" i="1"/>
  <c r="AC53" i="1"/>
  <c r="CC55" i="1"/>
  <c r="AC58" i="1"/>
  <c r="DO17" i="1"/>
  <c r="AC45" i="1"/>
  <c r="CC60" i="1"/>
  <c r="CC50" i="1"/>
  <c r="Y17" i="1"/>
  <c r="AC49" i="1"/>
  <c r="CC44" i="1"/>
  <c r="BM17" i="1"/>
  <c r="CC17" i="1"/>
  <c r="AC55" i="1"/>
  <c r="CC58" i="1"/>
  <c r="CI17" i="1"/>
  <c r="AC47" i="1"/>
  <c r="BJ11" i="1"/>
  <c r="BR11" i="1"/>
  <c r="BW45" i="1"/>
  <c r="BE11" i="1"/>
  <c r="BW53" i="1"/>
  <c r="BW59" i="1"/>
  <c r="W42" i="1"/>
  <c r="DE11" i="1"/>
  <c r="BW49" i="1"/>
  <c r="BW30" i="1"/>
  <c r="BQ11" i="1"/>
  <c r="W30" i="1"/>
  <c r="BD11" i="1"/>
  <c r="BG11" i="1"/>
  <c r="BW57" i="1"/>
  <c r="W58" i="1"/>
  <c r="BW43" i="1"/>
  <c r="BI11" i="1"/>
  <c r="DN11" i="1"/>
  <c r="BF11" i="1"/>
  <c r="BW52" i="1"/>
  <c r="DH11" i="1"/>
  <c r="CJ11" i="1"/>
  <c r="G11" i="4"/>
  <c r="DS11" i="1"/>
  <c r="DK11" i="1"/>
  <c r="BP11" i="1"/>
  <c r="DF11" i="1"/>
  <c r="DT11" i="1"/>
  <c r="BW51" i="1"/>
  <c r="BH11" i="1"/>
  <c r="W48" i="1"/>
  <c r="W53" i="1"/>
  <c r="DB11" i="1"/>
  <c r="DI11" i="1"/>
  <c r="BL11" i="1"/>
  <c r="BK11" i="1"/>
  <c r="DO11" i="1"/>
  <c r="W55" i="1"/>
  <c r="W56" i="1"/>
  <c r="BW60" i="1"/>
  <c r="BO11" i="1"/>
  <c r="W15" i="1"/>
  <c r="DQ11" i="1"/>
  <c r="DM11" i="1"/>
  <c r="DL11" i="1"/>
  <c r="DD11" i="1"/>
  <c r="BW23" i="1"/>
  <c r="Y11" i="1"/>
  <c r="CP11" i="1"/>
  <c r="CV11" i="1"/>
  <c r="AI11" i="1"/>
  <c r="W23" i="1"/>
  <c r="W13" i="1"/>
  <c r="BY11" i="1"/>
  <c r="BW13" i="1"/>
  <c r="AP11" i="1"/>
  <c r="G21" i="4"/>
  <c r="AU48" i="2"/>
  <c r="DC38" i="2"/>
  <c r="CU47" i="2"/>
  <c r="CR48" i="2"/>
  <c r="AR43" i="2"/>
  <c r="CZ35" i="2"/>
  <c r="AR44" i="2"/>
  <c r="AZ35" i="2"/>
  <c r="BL35" i="2"/>
  <c r="AR51" i="2"/>
  <c r="DK35" i="2"/>
  <c r="BO35" i="2"/>
  <c r="CR49" i="2"/>
  <c r="CY35" i="2"/>
  <c r="AR57" i="2"/>
  <c r="DG35" i="2"/>
  <c r="BP35" i="2"/>
  <c r="CR52" i="2"/>
  <c r="AR47" i="2"/>
  <c r="CR46" i="2"/>
  <c r="DA35" i="2"/>
  <c r="AR52" i="2"/>
  <c r="CR50" i="2"/>
  <c r="DL35" i="2"/>
  <c r="AR53" i="2"/>
  <c r="CR60" i="2"/>
  <c r="AR49" i="2"/>
  <c r="AR42" i="2"/>
  <c r="DJ35" i="2"/>
  <c r="CR47" i="2"/>
  <c r="CR53" i="2"/>
  <c r="BI35" i="2"/>
  <c r="DI35" i="2"/>
  <c r="CR44" i="2"/>
  <c r="CR58" i="2"/>
  <c r="AR46" i="2"/>
  <c r="CR55" i="2"/>
  <c r="CR54" i="2"/>
  <c r="DF35" i="2"/>
  <c r="CR42" i="2"/>
  <c r="DO35" i="2"/>
  <c r="BF35" i="2"/>
  <c r="AD35" i="2"/>
  <c r="CR29" i="2"/>
  <c r="CL35" i="2"/>
  <c r="CR19" i="2"/>
  <c r="AB35" i="2"/>
  <c r="AR19" i="2"/>
  <c r="CB35" i="2"/>
  <c r="BV35" i="2"/>
  <c r="CR13" i="2"/>
  <c r="AR13" i="2"/>
  <c r="AR16" i="2"/>
  <c r="CF35" i="2"/>
  <c r="AJ35" i="2"/>
  <c r="AR27" i="2"/>
  <c r="BZ35" i="2"/>
  <c r="AR17" i="2"/>
  <c r="CR20" i="2"/>
  <c r="CC35" i="2"/>
  <c r="BT35" i="2"/>
  <c r="BU35" i="2"/>
  <c r="CR12" i="2"/>
  <c r="U35" i="2"/>
  <c r="CG35" i="2"/>
  <c r="CR24" i="2"/>
  <c r="AR28" i="2"/>
  <c r="CR28" i="2"/>
  <c r="CN35" i="2"/>
  <c r="CR31" i="2"/>
  <c r="AN35" i="2"/>
  <c r="AR15" i="2"/>
  <c r="BX35" i="2"/>
  <c r="X35" i="2"/>
  <c r="CQ35" i="2"/>
  <c r="CR34" i="2"/>
  <c r="AQ35" i="2"/>
  <c r="W35" i="2"/>
  <c r="CR14" i="2"/>
  <c r="AR14" i="2"/>
  <c r="R35" i="1"/>
  <c r="AR30" i="2"/>
  <c r="CM35" i="2"/>
  <c r="AM35" i="2"/>
  <c r="AT35" i="2"/>
  <c r="CP35" i="2"/>
  <c r="AR36" i="2"/>
  <c r="CS35" i="2"/>
  <c r="DP35" i="2"/>
  <c r="BD35" i="2"/>
  <c r="DB35" i="2"/>
  <c r="AR56" i="2"/>
  <c r="AR60" i="2"/>
  <c r="BN35" i="2"/>
  <c r="BA35" i="2"/>
  <c r="DN35" i="2"/>
  <c r="CR59" i="2"/>
  <c r="DC35" i="2"/>
  <c r="DD35" i="2"/>
  <c r="BB35" i="2"/>
  <c r="DH35" i="2"/>
  <c r="BK35" i="2"/>
  <c r="BJ35" i="2"/>
  <c r="AR50" i="2"/>
  <c r="DQ35" i="2"/>
  <c r="AR59" i="2"/>
  <c r="BQ35" i="2"/>
  <c r="AR54" i="2"/>
  <c r="AR35" i="2"/>
  <c r="BG35" i="2"/>
  <c r="AR45" i="2"/>
  <c r="CR35" i="2"/>
  <c r="BC35" i="2"/>
  <c r="CR57" i="2"/>
  <c r="BM35" i="2"/>
  <c r="CR43" i="2"/>
  <c r="AR55" i="2"/>
  <c r="BH35" i="2"/>
  <c r="DM35" i="2"/>
  <c r="CR51" i="2"/>
  <c r="CR56" i="2"/>
  <c r="CR21" i="2"/>
  <c r="AR21" i="2"/>
  <c r="AR58" i="2"/>
  <c r="CR45" i="2"/>
  <c r="AY35" i="2"/>
  <c r="CD35" i="2"/>
  <c r="AR29" i="2"/>
  <c r="AL35" i="2"/>
  <c r="AE35" i="2"/>
  <c r="V35" i="2"/>
  <c r="AI35" i="2"/>
  <c r="Y35" i="2"/>
  <c r="BY35" i="2"/>
  <c r="CR16" i="2"/>
  <c r="CR23" i="2"/>
  <c r="AR23" i="2"/>
  <c r="AF35" i="2"/>
  <c r="CR27" i="2"/>
  <c r="CJ35" i="2"/>
  <c r="Z35" i="2"/>
  <c r="CR17" i="2"/>
  <c r="AR20" i="2"/>
  <c r="AC35" i="2"/>
  <c r="T35" i="2"/>
  <c r="AR11" i="2"/>
  <c r="CR11" i="2"/>
  <c r="AR12" i="2"/>
  <c r="AG35" i="2"/>
  <c r="AR24" i="2"/>
  <c r="AK35" i="2"/>
  <c r="CK35" i="2"/>
  <c r="AR31" i="2"/>
  <c r="CR15" i="2"/>
  <c r="AR34" i="2"/>
  <c r="BW35" i="2"/>
  <c r="CR30" i="2"/>
  <c r="AR37" i="2"/>
  <c r="CT35" i="2"/>
  <c r="CR37" i="2"/>
  <c r="CR33" i="2"/>
  <c r="AR33" i="2"/>
  <c r="AP35" i="2"/>
  <c r="AS35" i="2"/>
  <c r="CR36" i="2"/>
  <c r="CM38" i="2"/>
  <c r="CU12" i="2"/>
  <c r="CF38" i="2"/>
  <c r="AU38" i="2"/>
  <c r="DP38" i="2"/>
  <c r="CU15" i="2"/>
  <c r="AU21" i="2"/>
  <c r="CU46" i="2"/>
  <c r="CU33" i="2"/>
  <c r="AQ38" i="2"/>
  <c r="CG38" i="2"/>
  <c r="BT38" i="2"/>
  <c r="CU27" i="2"/>
  <c r="AU16" i="2"/>
  <c r="AU35" i="2"/>
  <c r="DM38" i="2"/>
  <c r="DN38" i="2"/>
  <c r="CU53" i="2"/>
  <c r="CU51" i="2"/>
  <c r="CU37" i="2"/>
  <c r="CU13" i="2"/>
  <c r="CU48" i="2"/>
  <c r="AU46" i="2"/>
  <c r="CU39" i="2"/>
  <c r="CP41" i="2"/>
  <c r="AX36" i="2"/>
  <c r="CT41" i="2"/>
  <c r="CS41" i="2"/>
  <c r="AP41" i="2"/>
  <c r="AX34" i="2"/>
  <c r="AS41" i="2"/>
  <c r="CX33" i="2"/>
  <c r="AT41" i="2"/>
  <c r="AX30" i="2"/>
  <c r="AX31" i="2"/>
  <c r="CX37" i="2"/>
  <c r="AX37" i="2"/>
  <c r="CX14" i="2"/>
  <c r="AX15" i="2"/>
  <c r="AM41" i="2"/>
  <c r="CQ41" i="2"/>
  <c r="AQ41" i="2"/>
  <c r="BX41" i="2"/>
  <c r="AX28" i="2"/>
  <c r="CX31" i="2"/>
  <c r="AK41" i="2"/>
  <c r="CG41" i="2"/>
  <c r="BZ41" i="2"/>
  <c r="BV41" i="2"/>
  <c r="BT41" i="2"/>
  <c r="AX20" i="2"/>
  <c r="AX27" i="2"/>
  <c r="CX16" i="2"/>
  <c r="CX21" i="2"/>
  <c r="AF41" i="2"/>
  <c r="W41" i="2"/>
  <c r="AI41" i="2"/>
  <c r="AX45" i="2"/>
  <c r="V41" i="2"/>
  <c r="CB41" i="2"/>
  <c r="AX29" i="2"/>
  <c r="CX35" i="2"/>
  <c r="CX58" i="2"/>
  <c r="AG41" i="2"/>
  <c r="CX12" i="2"/>
  <c r="T41" i="2"/>
  <c r="CC41" i="2"/>
  <c r="CJ41" i="2"/>
  <c r="AX23" i="2"/>
  <c r="CF41" i="2"/>
  <c r="CX32" i="2"/>
  <c r="Y41" i="2"/>
  <c r="BY41" i="2"/>
  <c r="AX13" i="2"/>
  <c r="AX19" i="2"/>
  <c r="CL41" i="2"/>
  <c r="AX21" i="2"/>
  <c r="CR41" i="2"/>
  <c r="CX45" i="2"/>
  <c r="DE41" i="2"/>
  <c r="AX50" i="2"/>
  <c r="AX35" i="2"/>
  <c r="DB41" i="2"/>
  <c r="BB41" i="2"/>
  <c r="BI41" i="2"/>
  <c r="BN41" i="2"/>
  <c r="DO41" i="2"/>
  <c r="CX48" i="2"/>
  <c r="BO41" i="2"/>
  <c r="AX58" i="2"/>
  <c r="DN41" i="2"/>
  <c r="DL41" i="2"/>
  <c r="CY41" i="2"/>
  <c r="BP41" i="2"/>
  <c r="AX55" i="2"/>
  <c r="AX47" i="2"/>
  <c r="CX54" i="2"/>
  <c r="CX36" i="2"/>
  <c r="AX60" i="2"/>
  <c r="CX47" i="2"/>
  <c r="DK41" i="2"/>
  <c r="AX46" i="2"/>
  <c r="CX46" i="2"/>
  <c r="X41" i="2"/>
  <c r="CX56" i="2"/>
  <c r="BQ41" i="2"/>
  <c r="DH41" i="2"/>
  <c r="CX41" i="2"/>
  <c r="AX14" i="2"/>
  <c r="AX24" i="2"/>
  <c r="AX53" i="2"/>
  <c r="CM41" i="2"/>
  <c r="CX34" i="2"/>
  <c r="CN41" i="2"/>
  <c r="CX28" i="2"/>
  <c r="U41" i="2"/>
  <c r="AJ41" i="2"/>
  <c r="DM41" i="2"/>
  <c r="CX43" i="2"/>
  <c r="CX50" i="2"/>
  <c r="CX55" i="2"/>
  <c r="CX53" i="2"/>
  <c r="DG41" i="2"/>
  <c r="AX51" i="2"/>
  <c r="AZ41" i="2"/>
  <c r="AX33" i="2"/>
  <c r="CX30" i="2"/>
  <c r="BW41" i="2"/>
  <c r="CX15" i="2"/>
  <c r="AN41" i="2"/>
  <c r="CK41" i="2"/>
  <c r="CX24" i="2"/>
  <c r="AX12" i="2"/>
  <c r="AX11" i="2"/>
  <c r="CX17" i="2"/>
  <c r="CX26" i="2"/>
  <c r="BU41" i="2"/>
  <c r="CX11" i="2"/>
  <c r="CX20" i="2"/>
  <c r="Z41" i="2"/>
  <c r="CX29" i="2"/>
  <c r="AC41" i="2"/>
  <c r="AX17" i="2"/>
  <c r="CX27" i="2"/>
  <c r="CX23" i="2"/>
  <c r="AX16" i="2"/>
  <c r="CX19" i="2"/>
  <c r="CD41" i="2"/>
  <c r="CI41" i="2"/>
  <c r="CX13" i="2"/>
  <c r="CX49" i="2"/>
  <c r="AB41" i="2"/>
  <c r="AL41" i="2"/>
  <c r="AX25" i="2"/>
  <c r="AX48" i="2"/>
  <c r="CX57" i="2"/>
  <c r="CH41" i="2"/>
  <c r="AD41" i="2"/>
  <c r="AR41" i="2"/>
  <c r="DF41" i="2"/>
  <c r="DI41" i="2"/>
  <c r="DD41" i="2"/>
  <c r="BE41" i="2"/>
  <c r="AX49" i="2"/>
  <c r="BF41" i="2"/>
  <c r="AX52" i="2"/>
  <c r="BG41" i="2"/>
  <c r="AX59" i="2"/>
  <c r="AX57" i="2"/>
  <c r="CX59" i="2"/>
  <c r="BL41" i="2"/>
  <c r="CX44" i="2"/>
  <c r="BH41" i="2"/>
  <c r="CX60" i="2"/>
  <c r="BD41" i="2"/>
  <c r="DP41" i="2"/>
  <c r="AX56" i="2"/>
  <c r="BJ41" i="2"/>
  <c r="DA41" i="2"/>
  <c r="AX44" i="2"/>
  <c r="BA41" i="2"/>
  <c r="BK41" i="2"/>
  <c r="DC41" i="2"/>
  <c r="AX43" i="2"/>
  <c r="BM41" i="2"/>
  <c r="CX42" i="2"/>
  <c r="BC41" i="2"/>
  <c r="DQ41" i="2"/>
  <c r="CZ41" i="2"/>
  <c r="CX52" i="2"/>
  <c r="AX41" i="2"/>
  <c r="CX51" i="2"/>
  <c r="AX42" i="2"/>
  <c r="AY41" i="2"/>
  <c r="DJ41" i="2"/>
  <c r="G41" i="4"/>
  <c r="CX52" i="3"/>
  <c r="BB41" i="3"/>
  <c r="CX58" i="3"/>
  <c r="AX52" i="3"/>
  <c r="CX54" i="3"/>
  <c r="CX51" i="3"/>
  <c r="DH41" i="3"/>
  <c r="AX51" i="3"/>
  <c r="CX55" i="3"/>
  <c r="AX50" i="3"/>
  <c r="AX42" i="3"/>
  <c r="CX60" i="3"/>
  <c r="CX59" i="3"/>
  <c r="DQ41" i="3"/>
  <c r="CX53" i="3"/>
  <c r="BO41" i="3"/>
  <c r="AX45" i="3"/>
  <c r="BL41" i="3"/>
  <c r="DD41" i="3"/>
  <c r="BI41" i="3"/>
  <c r="CX45" i="3"/>
  <c r="AX41" i="3"/>
  <c r="DL41" i="3"/>
  <c r="AX43" i="3"/>
  <c r="AX58" i="3"/>
  <c r="AX60" i="3"/>
  <c r="CX43" i="3"/>
  <c r="DM41" i="3"/>
  <c r="CX48" i="3"/>
  <c r="BE41" i="3"/>
  <c r="BM41" i="3"/>
  <c r="AX48" i="3"/>
  <c r="CX49" i="3"/>
  <c r="BF41" i="3"/>
  <c r="CX57" i="3"/>
  <c r="BN41" i="3"/>
  <c r="BA41" i="3"/>
  <c r="AX47" i="3"/>
  <c r="CY41" i="3"/>
  <c r="CX30" i="3"/>
  <c r="CX11" i="3"/>
  <c r="AX11" i="3"/>
  <c r="T41" i="3"/>
  <c r="CX20" i="3"/>
  <c r="AX20" i="3"/>
  <c r="AC41" i="3"/>
  <c r="CC41" i="3"/>
  <c r="CX37" i="3"/>
  <c r="CT41" i="3"/>
  <c r="AN41" i="3"/>
  <c r="AX31" i="3"/>
  <c r="AR41" i="3"/>
  <c r="AX35" i="3"/>
  <c r="AO41" i="3"/>
  <c r="BZ41" i="3"/>
  <c r="AX24" i="3"/>
  <c r="CX16" i="3"/>
  <c r="BY41" i="3"/>
  <c r="CD41" i="3"/>
  <c r="CX21" i="3"/>
  <c r="AD41" i="3"/>
  <c r="CH41" i="3"/>
  <c r="CX25" i="3"/>
  <c r="CX29" i="3"/>
  <c r="X41" i="3"/>
  <c r="AX15" i="3"/>
  <c r="AX36" i="3"/>
  <c r="AS41" i="3"/>
  <c r="CX13" i="3"/>
  <c r="BV41" i="3"/>
  <c r="AX13" i="3"/>
  <c r="AX23" i="3"/>
  <c r="CX22" i="3"/>
  <c r="AX54" i="3"/>
  <c r="DO41" i="3"/>
  <c r="CX41" i="3"/>
  <c r="BK41" i="3"/>
  <c r="DC41" i="3"/>
  <c r="CX42" i="3"/>
  <c r="DJ41" i="3"/>
  <c r="AY41" i="3"/>
  <c r="DP41" i="3"/>
  <c r="BC41" i="3"/>
  <c r="DK41" i="3"/>
  <c r="BP41" i="3"/>
  <c r="BG41" i="3"/>
  <c r="CX50" i="3"/>
  <c r="AZ41" i="3"/>
  <c r="CX44" i="3"/>
  <c r="AX46" i="3"/>
  <c r="BQ41" i="3"/>
  <c r="AX55" i="3"/>
  <c r="DI41" i="3"/>
  <c r="DG41" i="3"/>
  <c r="CX46" i="3"/>
  <c r="DB41" i="3"/>
  <c r="CX47" i="3"/>
  <c r="BJ41" i="3"/>
  <c r="AX59" i="3"/>
  <c r="AX53" i="3"/>
  <c r="BH41" i="3"/>
  <c r="BD41" i="3"/>
  <c r="CZ41" i="3"/>
  <c r="DE41" i="3"/>
  <c r="AX56" i="3"/>
  <c r="CX56" i="3"/>
  <c r="AX49" i="3"/>
  <c r="DF41" i="3"/>
  <c r="AX57" i="3"/>
  <c r="DN41" i="3"/>
  <c r="DA41" i="3"/>
  <c r="AX44" i="3"/>
  <c r="AM41" i="3"/>
  <c r="CM41" i="3"/>
  <c r="AX30" i="3"/>
  <c r="BT41" i="3"/>
  <c r="AX37" i="3"/>
  <c r="AT41" i="3"/>
  <c r="CX31" i="3"/>
  <c r="CN41" i="3"/>
  <c r="CX35" i="3"/>
  <c r="CR41" i="3"/>
  <c r="AX32" i="3"/>
  <c r="CO41" i="3"/>
  <c r="CX32" i="3"/>
  <c r="CX17" i="3"/>
  <c r="AX17" i="3"/>
  <c r="Z41" i="3"/>
  <c r="CX24" i="3"/>
  <c r="AG41" i="3"/>
  <c r="CG41" i="3"/>
  <c r="Y41" i="3"/>
  <c r="AX16" i="3"/>
  <c r="AX21" i="3"/>
  <c r="AH41" i="3"/>
  <c r="AX25" i="3"/>
  <c r="AL41" i="3"/>
  <c r="CL41" i="3"/>
  <c r="AX29" i="3"/>
  <c r="CX15" i="3"/>
  <c r="BX41" i="3"/>
  <c r="CX36" i="3"/>
  <c r="CS41" i="3"/>
  <c r="V41" i="3"/>
  <c r="CF41" i="3"/>
  <c r="AF41" i="3"/>
  <c r="CX23" i="3"/>
  <c r="CE41" i="3"/>
  <c r="AE41" i="3"/>
  <c r="AX22" i="3"/>
  <c r="R41" i="1"/>
  <c r="AT38" i="2"/>
  <c r="AU14" i="2"/>
  <c r="AU15" i="2"/>
  <c r="CU28" i="2"/>
  <c r="AG38" i="2"/>
  <c r="CU11" i="2"/>
  <c r="Z38" i="2"/>
  <c r="AU23" i="2"/>
  <c r="CU16" i="2"/>
  <c r="AU19" i="2"/>
  <c r="AL38" i="2"/>
  <c r="CU21" i="2"/>
  <c r="BB38" i="2"/>
  <c r="AU49" i="2"/>
  <c r="CU44" i="2"/>
  <c r="AU54" i="2"/>
  <c r="BK38" i="2"/>
  <c r="AU39" i="2"/>
  <c r="BO38" i="2"/>
  <c r="AU59" i="2"/>
  <c r="AZ38" i="2"/>
  <c r="AS38" i="2"/>
  <c r="BW38" i="2"/>
  <c r="CK38" i="2"/>
  <c r="BZ38" i="2"/>
  <c r="CU29" i="2"/>
  <c r="AU45" i="2"/>
  <c r="BH38" i="2"/>
  <c r="DO38" i="2"/>
  <c r="AU50" i="2"/>
  <c r="CU57" i="2"/>
  <c r="BI38" i="2"/>
  <c r="CW36" i="2"/>
  <c r="CM40" i="2"/>
  <c r="CT40" i="2"/>
  <c r="CW31" i="2"/>
  <c r="AW33" i="2"/>
  <c r="AW30" i="2"/>
  <c r="AW14" i="2"/>
  <c r="AG40" i="2"/>
  <c r="BX40" i="2"/>
  <c r="CK40" i="2"/>
  <c r="T40" i="2"/>
  <c r="CW12" i="2"/>
  <c r="AW27" i="2"/>
  <c r="AW11" i="2"/>
  <c r="CC40" i="2"/>
  <c r="AW23" i="2"/>
  <c r="CW17" i="2"/>
  <c r="CF40" i="2"/>
  <c r="BV40" i="2"/>
  <c r="CW16" i="2"/>
  <c r="AW29" i="2"/>
  <c r="CW22" i="2"/>
  <c r="CW48" i="2"/>
  <c r="AW19" i="2"/>
  <c r="CW25" i="2"/>
  <c r="AW40" i="2"/>
  <c r="CW35" i="2"/>
  <c r="CW56" i="2"/>
  <c r="CW58" i="2"/>
  <c r="AW59" i="2"/>
  <c r="BL40" i="2"/>
  <c r="DF40" i="2"/>
  <c r="AY40" i="2"/>
  <c r="CW46" i="2"/>
  <c r="AW51" i="2"/>
  <c r="R40" i="1"/>
  <c r="H40" i="4" s="1"/>
  <c r="CS40" i="2"/>
  <c r="CW37" i="2"/>
  <c r="AW37" i="2"/>
  <c r="AM40" i="2"/>
  <c r="W40" i="2"/>
  <c r="AQ40" i="2"/>
  <c r="CW15" i="2"/>
  <c r="AK40" i="2"/>
  <c r="CW24" i="2"/>
  <c r="U40" i="2"/>
  <c r="AW12" i="2"/>
  <c r="CW11" i="2"/>
  <c r="CW18" i="2"/>
  <c r="AW20" i="2"/>
  <c r="AJ40" i="2"/>
  <c r="CW27" i="2"/>
  <c r="CW23" i="2"/>
  <c r="BY40" i="2"/>
  <c r="CW13" i="2"/>
  <c r="CW19" i="2"/>
  <c r="CL40" i="2"/>
  <c r="CH40" i="2"/>
  <c r="AD40" i="2"/>
  <c r="CW45" i="2"/>
  <c r="BN40" i="2"/>
  <c r="BD40" i="2"/>
  <c r="DC40" i="2"/>
  <c r="CY40" i="2"/>
  <c r="AW54" i="2"/>
  <c r="DP40" i="2"/>
  <c r="CW59" i="2"/>
  <c r="DO40" i="2"/>
  <c r="BQ40" i="2"/>
  <c r="CW53" i="2"/>
  <c r="DG40" i="2"/>
  <c r="BG40" i="2"/>
  <c r="DA40" i="2"/>
  <c r="AW57" i="2"/>
  <c r="AW41" i="2"/>
  <c r="DD40" i="2"/>
  <c r="AW44" i="2"/>
  <c r="CW44" i="2"/>
  <c r="BC40" i="2"/>
  <c r="CW42" i="2"/>
  <c r="DQ40" i="2"/>
  <c r="DB40" i="2"/>
  <c r="BP40" i="2"/>
  <c r="AW60" i="2"/>
  <c r="DJ40" i="2"/>
  <c r="CZ40" i="2"/>
  <c r="AW46" i="2"/>
  <c r="AW36" i="2"/>
  <c r="AS40" i="2"/>
  <c r="CP40" i="2"/>
  <c r="AP40" i="2"/>
  <c r="CW30" i="2"/>
  <c r="CW14" i="2"/>
  <c r="X40" i="2"/>
  <c r="CW28" i="2"/>
  <c r="CW33" i="2"/>
  <c r="AT40" i="2"/>
  <c r="BW40" i="2"/>
  <c r="AW34" i="2"/>
  <c r="AW31" i="2"/>
  <c r="CW34" i="2"/>
  <c r="CQ40" i="2"/>
  <c r="AW15" i="2"/>
  <c r="CN40" i="2"/>
  <c r="AW24" i="2"/>
  <c r="AW17" i="2"/>
  <c r="AN40" i="2"/>
  <c r="AW28" i="2"/>
  <c r="BU40" i="2"/>
  <c r="CG40" i="2"/>
  <c r="BT40" i="2"/>
  <c r="CW20" i="2"/>
  <c r="CJ40" i="2"/>
  <c r="AW13" i="2"/>
  <c r="AC40" i="2"/>
  <c r="Z40" i="2"/>
  <c r="BZ40" i="2"/>
  <c r="CO40" i="2"/>
  <c r="AW16" i="2"/>
  <c r="CW29" i="2"/>
  <c r="AF40" i="2"/>
  <c r="AW32" i="2"/>
  <c r="Y40" i="2"/>
  <c r="CB40" i="2"/>
  <c r="CD40" i="2"/>
  <c r="V40" i="2"/>
  <c r="AB40" i="2"/>
  <c r="CE40" i="2"/>
  <c r="BE40" i="2"/>
  <c r="AL40" i="2"/>
  <c r="AH40" i="2"/>
  <c r="AW21" i="2"/>
  <c r="CR40" i="2"/>
  <c r="AW45" i="2"/>
  <c r="CW21" i="2"/>
  <c r="AW35" i="2"/>
  <c r="AR40" i="2"/>
  <c r="AW48" i="2"/>
  <c r="DK40" i="2"/>
  <c r="BB40" i="2"/>
  <c r="DE40" i="2"/>
  <c r="AW49" i="2"/>
  <c r="DN40" i="2"/>
  <c r="CW57" i="2"/>
  <c r="CW49" i="2"/>
  <c r="BF40" i="2"/>
  <c r="AW55" i="2"/>
  <c r="CW60" i="2"/>
  <c r="BM40" i="2"/>
  <c r="AW47" i="2"/>
  <c r="DM40" i="2"/>
  <c r="CW41" i="2"/>
  <c r="BO40" i="2"/>
  <c r="AW50" i="2"/>
  <c r="DI40" i="2"/>
  <c r="AW53" i="2"/>
  <c r="DL40" i="2"/>
  <c r="DH40" i="2"/>
  <c r="AW58" i="2"/>
  <c r="CW54" i="2"/>
  <c r="CW51" i="2"/>
  <c r="AW56" i="2"/>
  <c r="BK40" i="2"/>
  <c r="BJ40" i="2"/>
  <c r="AW52" i="2"/>
  <c r="AX40" i="2"/>
  <c r="BA40" i="2"/>
  <c r="AZ40" i="2"/>
  <c r="CW55" i="2"/>
  <c r="CW47" i="2"/>
  <c r="AW42" i="2"/>
  <c r="CW43" i="2"/>
  <c r="CW50" i="2"/>
  <c r="CW52" i="2"/>
  <c r="CW40" i="2"/>
  <c r="CX40" i="2"/>
  <c r="BI40" i="2"/>
  <c r="AW43" i="2"/>
  <c r="DJ40" i="3"/>
  <c r="BP40" i="3"/>
  <c r="AW54" i="3"/>
  <c r="CW45" i="3"/>
  <c r="DK40" i="3"/>
  <c r="CY40" i="3"/>
  <c r="AW46" i="3"/>
  <c r="DP40" i="3"/>
  <c r="CW47" i="3"/>
  <c r="CW42" i="3"/>
  <c r="AW60" i="3"/>
  <c r="AW53" i="3"/>
  <c r="BH40" i="3"/>
  <c r="CW43" i="3"/>
  <c r="CW46" i="3"/>
  <c r="BJ40" i="3"/>
  <c r="AX40" i="3"/>
  <c r="CW54" i="3"/>
  <c r="BC40" i="3"/>
  <c r="DC40" i="3"/>
  <c r="AW55" i="3"/>
  <c r="CW41" i="3"/>
  <c r="BQ40" i="3"/>
  <c r="BI40" i="3"/>
  <c r="DI40" i="3"/>
  <c r="BB40" i="3"/>
  <c r="CW60" i="3"/>
  <c r="BD40" i="3"/>
  <c r="CW52" i="3"/>
  <c r="CW48" i="3"/>
  <c r="DM40" i="3"/>
  <c r="BN40" i="3"/>
  <c r="DO40" i="3"/>
  <c r="DN40" i="3"/>
  <c r="DF40" i="3"/>
  <c r="BA40" i="3"/>
  <c r="CM40" i="3"/>
  <c r="AW11" i="3"/>
  <c r="CT40" i="3"/>
  <c r="AT40" i="3"/>
  <c r="CW37" i="3"/>
  <c r="CN40" i="3"/>
  <c r="AR40" i="3"/>
  <c r="CW35" i="3"/>
  <c r="CO40" i="3"/>
  <c r="CW17" i="3"/>
  <c r="Z40" i="3"/>
  <c r="CG40" i="3"/>
  <c r="CW24" i="3"/>
  <c r="AW16" i="3"/>
  <c r="CW16" i="3"/>
  <c r="AD40" i="3"/>
  <c r="CD40" i="3"/>
  <c r="AW21" i="3"/>
  <c r="AW25" i="3"/>
  <c r="CW25" i="3"/>
  <c r="CL40" i="3"/>
  <c r="AL40" i="3"/>
  <c r="X40" i="3"/>
  <c r="BX40" i="3"/>
  <c r="AW36" i="3"/>
  <c r="AW13" i="3"/>
  <c r="CW13" i="3"/>
  <c r="V40" i="3"/>
  <c r="CF40" i="3"/>
  <c r="CE40" i="3"/>
  <c r="AE40" i="3"/>
  <c r="DL40" i="3"/>
  <c r="AW51" i="3"/>
  <c r="CW40" i="3"/>
  <c r="CW53" i="3"/>
  <c r="CW56" i="3"/>
  <c r="CW50" i="3"/>
  <c r="CW58" i="3"/>
  <c r="DG40" i="3"/>
  <c r="AW42" i="3"/>
  <c r="BG40" i="3"/>
  <c r="AW59" i="3"/>
  <c r="AW58" i="3"/>
  <c r="BO40" i="3"/>
  <c r="AW50" i="3"/>
  <c r="CW59" i="3"/>
  <c r="AY40" i="3"/>
  <c r="BE40" i="3"/>
  <c r="AW40" i="3"/>
  <c r="BK40" i="3"/>
  <c r="DB40" i="3"/>
  <c r="AW52" i="3"/>
  <c r="DD40" i="3"/>
  <c r="BL40" i="3"/>
  <c r="AW45" i="3"/>
  <c r="CW55" i="3"/>
  <c r="DQ40" i="3"/>
  <c r="AW47" i="3"/>
  <c r="AW41" i="3"/>
  <c r="CX40" i="3"/>
  <c r="AZ40" i="3"/>
  <c r="AW43" i="3"/>
  <c r="CZ40" i="3"/>
  <c r="BM40" i="3"/>
  <c r="AW56" i="3"/>
  <c r="AW48" i="3"/>
  <c r="DE40" i="3"/>
  <c r="AW49" i="3"/>
  <c r="CW49" i="3"/>
  <c r="BF40" i="3"/>
  <c r="AW57" i="3"/>
  <c r="CW57" i="3"/>
  <c r="CW51" i="3"/>
  <c r="DA40" i="3"/>
  <c r="AW44" i="3"/>
  <c r="CW44" i="3"/>
  <c r="DH40" i="3"/>
  <c r="AM40" i="3"/>
  <c r="CW30" i="3"/>
  <c r="AW30" i="3"/>
  <c r="CC40" i="3"/>
  <c r="BT40" i="3"/>
  <c r="CW11" i="3"/>
  <c r="T40" i="3"/>
  <c r="AC40" i="3"/>
  <c r="CW20" i="3"/>
  <c r="AW37" i="3"/>
  <c r="AN40" i="3"/>
  <c r="AW31" i="3"/>
  <c r="CW31" i="3"/>
  <c r="CR40" i="3"/>
  <c r="AW35" i="3"/>
  <c r="AO40" i="3"/>
  <c r="AW32" i="3"/>
  <c r="CW32" i="3"/>
  <c r="BZ40" i="3"/>
  <c r="AW17" i="3"/>
  <c r="AW24" i="3"/>
  <c r="AG40" i="3"/>
  <c r="Y40" i="3"/>
  <c r="BY40" i="3"/>
  <c r="CW21" i="3"/>
  <c r="CH40" i="3"/>
  <c r="AH40" i="3"/>
  <c r="CW29" i="3"/>
  <c r="AW29" i="3"/>
  <c r="CW15" i="3"/>
  <c r="AW15" i="3"/>
  <c r="AS40" i="3"/>
  <c r="CW36" i="3"/>
  <c r="CS40" i="3"/>
  <c r="BV40" i="3"/>
  <c r="AW23" i="3"/>
  <c r="AF40" i="3"/>
  <c r="CW23" i="3"/>
  <c r="AW22" i="3"/>
  <c r="CW22" i="3"/>
  <c r="CS38" i="2"/>
  <c r="CP38" i="2"/>
  <c r="AU30" i="2"/>
  <c r="AM38" i="2"/>
  <c r="CU14" i="2"/>
  <c r="CU34" i="2"/>
  <c r="AU31" i="2"/>
  <c r="CU31" i="2"/>
  <c r="AK38" i="2"/>
  <c r="AU24" i="2"/>
  <c r="U38" i="2"/>
  <c r="AU12" i="2"/>
  <c r="T38" i="2"/>
  <c r="AU11" i="2"/>
  <c r="CC38" i="2"/>
  <c r="CJ38" i="2"/>
  <c r="AJ38" i="2"/>
  <c r="CU23" i="2"/>
  <c r="CO38" i="2"/>
  <c r="Y38" i="2"/>
  <c r="BY38" i="2"/>
  <c r="BV38" i="2"/>
  <c r="CB38" i="2"/>
  <c r="AU29" i="2"/>
  <c r="CH38" i="2"/>
  <c r="AD38" i="2"/>
  <c r="AR38" i="2"/>
  <c r="CU45" i="2"/>
  <c r="BF38" i="2"/>
  <c r="AW38" i="2"/>
  <c r="CX38" i="2"/>
  <c r="CU59" i="2"/>
  <c r="CU41" i="2"/>
  <c r="DA38" i="2"/>
  <c r="AU58" i="2"/>
  <c r="BD38" i="2"/>
  <c r="CU50" i="2"/>
  <c r="AU53" i="2"/>
  <c r="AU60" i="2"/>
  <c r="CU42" i="2"/>
  <c r="CU52" i="2"/>
  <c r="AU56" i="2"/>
  <c r="AU40" i="2"/>
  <c r="DJ38" i="2"/>
  <c r="DQ38" i="2"/>
  <c r="AP38" i="2"/>
  <c r="AU37" i="2"/>
  <c r="CQ38" i="2"/>
  <c r="BX38" i="2"/>
  <c r="CU24" i="2"/>
  <c r="AC38" i="2"/>
  <c r="AU17" i="2"/>
  <c r="CU32" i="2"/>
  <c r="AB38" i="2"/>
  <c r="CR38" i="2"/>
  <c r="DE38" i="2"/>
  <c r="DF38" i="2"/>
  <c r="CU58" i="2"/>
  <c r="AU42" i="2"/>
  <c r="BA38" i="2"/>
  <c r="AU41" i="2"/>
  <c r="BP38" i="2"/>
  <c r="BN38" i="2"/>
  <c r="BM38" i="2"/>
  <c r="BL38" i="2"/>
  <c r="BC38" i="2"/>
  <c r="AV38" i="2"/>
  <c r="AU44" i="2"/>
  <c r="AU57" i="2"/>
  <c r="CU54" i="2"/>
  <c r="BQ38" i="2"/>
  <c r="AU51" i="2"/>
  <c r="CZ38" i="2"/>
  <c r="CY38" i="2"/>
  <c r="R38" i="1"/>
  <c r="H38" i="4" s="1"/>
  <c r="AU36" i="2"/>
  <c r="CU36" i="2"/>
  <c r="AU33" i="2"/>
  <c r="CT38" i="2"/>
  <c r="CU30" i="2"/>
  <c r="W38" i="2"/>
  <c r="AU34" i="2"/>
  <c r="X38" i="2"/>
  <c r="AN38" i="2"/>
  <c r="AU28" i="2"/>
  <c r="BU38" i="2"/>
  <c r="AU20" i="2"/>
  <c r="CU20" i="2"/>
  <c r="CU17" i="2"/>
  <c r="AU27" i="2"/>
  <c r="AU32" i="2"/>
  <c r="AU13" i="2"/>
  <c r="CU19" i="2"/>
  <c r="CL38" i="2"/>
  <c r="CD38" i="2"/>
  <c r="CU35" i="2"/>
  <c r="DB38" i="2"/>
  <c r="BE38" i="2"/>
  <c r="CU49" i="2"/>
  <c r="CW38" i="2"/>
  <c r="CU56" i="2"/>
  <c r="DK38" i="2"/>
  <c r="CU43" i="2"/>
  <c r="BG38" i="2"/>
  <c r="AU55" i="2"/>
  <c r="DD38" i="2"/>
  <c r="CU40" i="2"/>
  <c r="DI38" i="2"/>
  <c r="AU47" i="2"/>
  <c r="AX38" i="2"/>
  <c r="AY38" i="2"/>
  <c r="CU55" i="2"/>
  <c r="AU52" i="2"/>
  <c r="BJ38" i="2"/>
  <c r="DL38" i="2"/>
  <c r="AU43" i="2"/>
  <c r="CU38" i="2"/>
  <c r="DG38" i="2"/>
  <c r="DJ39" i="2"/>
  <c r="CZ39" i="2"/>
  <c r="AZ39" i="2"/>
  <c r="BL39" i="2"/>
  <c r="DO39" i="2"/>
  <c r="CV39" i="2"/>
  <c r="CY39" i="2"/>
  <c r="AV54" i="2"/>
  <c r="DI39" i="2"/>
  <c r="CV44" i="2"/>
  <c r="CV59" i="2"/>
  <c r="CV41" i="2"/>
  <c r="AV47" i="2"/>
  <c r="DM39" i="2"/>
  <c r="CV50" i="2"/>
  <c r="AV42" i="2"/>
  <c r="DP39" i="2"/>
  <c r="DN39" i="2"/>
  <c r="BO39" i="2"/>
  <c r="DG39" i="2"/>
  <c r="BG39" i="2"/>
  <c r="BC39" i="2"/>
  <c r="BQ39" i="2"/>
  <c r="AV46" i="2"/>
  <c r="AV53" i="2"/>
  <c r="CV60" i="2"/>
  <c r="BK39" i="2"/>
  <c r="DA39" i="2"/>
  <c r="AV50" i="2"/>
  <c r="BJ39" i="2"/>
  <c r="CV42" i="2"/>
  <c r="CV46" i="2"/>
  <c r="BD39" i="2"/>
  <c r="AV44" i="2"/>
  <c r="DF39" i="2"/>
  <c r="CV49" i="2"/>
  <c r="BE39" i="2"/>
  <c r="DE39" i="2"/>
  <c r="CV48" i="2"/>
  <c r="DB39" i="2"/>
  <c r="AV45" i="2"/>
  <c r="AV14" i="2"/>
  <c r="AR39" i="2"/>
  <c r="CR39" i="2"/>
  <c r="CV21" i="2"/>
  <c r="CL39" i="2"/>
  <c r="AL39" i="2"/>
  <c r="CV29" i="2"/>
  <c r="CE39" i="2"/>
  <c r="CB39" i="2"/>
  <c r="BV39" i="2"/>
  <c r="V39" i="2"/>
  <c r="AV13" i="2"/>
  <c r="CV13" i="2"/>
  <c r="CV16" i="2"/>
  <c r="AF39" i="2"/>
  <c r="CF39" i="2"/>
  <c r="BZ39" i="2"/>
  <c r="AV17" i="2"/>
  <c r="CC39" i="2"/>
  <c r="CV20" i="2"/>
  <c r="AV11" i="2"/>
  <c r="CV11" i="2"/>
  <c r="BU39" i="2"/>
  <c r="AV12" i="2"/>
  <c r="U39" i="2"/>
  <c r="CV24" i="2"/>
  <c r="AV24" i="2"/>
  <c r="AV28" i="2"/>
  <c r="CK39" i="2"/>
  <c r="CN39" i="2"/>
  <c r="CV31" i="2"/>
  <c r="X39" i="2"/>
  <c r="BX39" i="2"/>
  <c r="CQ39" i="2"/>
  <c r="AQ39" i="2"/>
  <c r="BW39" i="2"/>
  <c r="CV14" i="2"/>
  <c r="AM39" i="2"/>
  <c r="AV37" i="2"/>
  <c r="AP39" i="2"/>
  <c r="CP39" i="2"/>
  <c r="CV36" i="2"/>
  <c r="CS39" i="2"/>
  <c r="AV36" i="2"/>
  <c r="AV51" i="2"/>
  <c r="R39" i="1"/>
  <c r="CV51" i="2"/>
  <c r="DK39" i="2"/>
  <c r="AV43" i="2"/>
  <c r="BN39" i="2"/>
  <c r="DQ39" i="2"/>
  <c r="AV60" i="2"/>
  <c r="AV58" i="2"/>
  <c r="AV41" i="2"/>
  <c r="BA39" i="2"/>
  <c r="CV57" i="2"/>
  <c r="DD39" i="2"/>
  <c r="BI39" i="2"/>
  <c r="AV56" i="2"/>
  <c r="BM39" i="2"/>
  <c r="CV55" i="2"/>
  <c r="CV56" i="2"/>
  <c r="BH39" i="2"/>
  <c r="CV47" i="2"/>
  <c r="CV45" i="2"/>
  <c r="AW39" i="2"/>
  <c r="AV40" i="2"/>
  <c r="CW39" i="2"/>
  <c r="BP39" i="2"/>
  <c r="DL39" i="2"/>
  <c r="AV59" i="2"/>
  <c r="CV53" i="2"/>
  <c r="AV52" i="2"/>
  <c r="CV40" i="2"/>
  <c r="CV54" i="2"/>
  <c r="DC39" i="2"/>
  <c r="AV39" i="2"/>
  <c r="AV57" i="2"/>
  <c r="CX39" i="2"/>
  <c r="AX39" i="2"/>
  <c r="AY39" i="2"/>
  <c r="AV55" i="2"/>
  <c r="DH39" i="2"/>
  <c r="CV52" i="2"/>
  <c r="CV58" i="2"/>
  <c r="AV49" i="2"/>
  <c r="BF39" i="2"/>
  <c r="AV48" i="2"/>
  <c r="BB39" i="2"/>
  <c r="CV43" i="2"/>
  <c r="CV35" i="2"/>
  <c r="AV35" i="2"/>
  <c r="CD39" i="2"/>
  <c r="AD39" i="2"/>
  <c r="AV21" i="2"/>
  <c r="CV25" i="2"/>
  <c r="AV29" i="2"/>
  <c r="CV19" i="2"/>
  <c r="AV19" i="2"/>
  <c r="AB39" i="2"/>
  <c r="Y39" i="2"/>
  <c r="BY39" i="2"/>
  <c r="AV16" i="2"/>
  <c r="AV32" i="2"/>
  <c r="AV23" i="2"/>
  <c r="CV23" i="2"/>
  <c r="CV27" i="2"/>
  <c r="CJ39" i="2"/>
  <c r="AJ39" i="2"/>
  <c r="AV27" i="2"/>
  <c r="CV17" i="2"/>
  <c r="Z39" i="2"/>
  <c r="AC39" i="2"/>
  <c r="AV20" i="2"/>
  <c r="T39" i="2"/>
  <c r="BT39" i="2"/>
  <c r="CV12" i="2"/>
  <c r="CG39" i="2"/>
  <c r="AG39" i="2"/>
  <c r="AK39" i="2"/>
  <c r="CV28" i="2"/>
  <c r="AV31" i="2"/>
  <c r="AN39" i="2"/>
  <c r="CV15" i="2"/>
  <c r="AV15" i="2"/>
  <c r="CV34" i="2"/>
  <c r="AV34" i="2"/>
  <c r="W39" i="2"/>
  <c r="CM39" i="2"/>
  <c r="AV30" i="2"/>
  <c r="CV30" i="2"/>
  <c r="CT39" i="2"/>
  <c r="AT39" i="2"/>
  <c r="CV37" i="2"/>
  <c r="CV33" i="2"/>
  <c r="AV33" i="2"/>
  <c r="AS39" i="2"/>
  <c r="CV39" i="3"/>
  <c r="DO39" i="3"/>
  <c r="AV39" i="3"/>
  <c r="CY39" i="3"/>
  <c r="BH39" i="3"/>
  <c r="CV54" i="3"/>
  <c r="AV50" i="3"/>
  <c r="CV55" i="3"/>
  <c r="BJ39" i="3"/>
  <c r="AV54" i="3"/>
  <c r="BP39" i="3"/>
  <c r="AV40" i="3"/>
  <c r="AV46" i="3"/>
  <c r="AV53" i="3"/>
  <c r="BK39" i="3"/>
  <c r="BC39" i="3"/>
  <c r="DC39" i="3"/>
  <c r="BO39" i="3"/>
  <c r="CV46" i="3"/>
  <c r="BQ39" i="3"/>
  <c r="CV52" i="3"/>
  <c r="DI39" i="3"/>
  <c r="BL39" i="3"/>
  <c r="BB39" i="3"/>
  <c r="AV41" i="3"/>
  <c r="DL39" i="3"/>
  <c r="BD39" i="3"/>
  <c r="AV55" i="3"/>
  <c r="AZ39" i="3"/>
  <c r="CV43" i="3"/>
  <c r="AV48" i="3"/>
  <c r="AW39" i="3"/>
  <c r="CV56" i="3"/>
  <c r="BE39" i="3"/>
  <c r="DE39" i="3"/>
  <c r="BM39" i="3"/>
  <c r="DM39" i="3"/>
  <c r="DF39" i="3"/>
  <c r="CV57" i="3"/>
  <c r="DN39" i="3"/>
  <c r="AV57" i="3"/>
  <c r="CV44" i="3"/>
  <c r="BA39" i="3"/>
  <c r="AV44" i="3"/>
  <c r="DA39" i="3"/>
  <c r="CV30" i="3"/>
  <c r="BT39" i="3"/>
  <c r="CC39" i="3"/>
  <c r="AC39" i="3"/>
  <c r="AV20" i="3"/>
  <c r="AV11" i="3"/>
  <c r="CT39" i="3"/>
  <c r="AV31" i="3"/>
  <c r="CV35" i="3"/>
  <c r="AV35" i="3"/>
  <c r="AR39" i="3"/>
  <c r="AV32" i="3"/>
  <c r="CO39" i="3"/>
  <c r="CV32" i="3"/>
  <c r="BZ39" i="3"/>
  <c r="AV17" i="3"/>
  <c r="AV24" i="3"/>
  <c r="CG39" i="3"/>
  <c r="Y39" i="3"/>
  <c r="CV21" i="3"/>
  <c r="AV21" i="3"/>
  <c r="CV25" i="3"/>
  <c r="CH39" i="3"/>
  <c r="CL39" i="3"/>
  <c r="AV29" i="3"/>
  <c r="AV15" i="3"/>
  <c r="AS39" i="3"/>
  <c r="CV36" i="3"/>
  <c r="CS39" i="3"/>
  <c r="CV23" i="3"/>
  <c r="CE39" i="3"/>
  <c r="CV22" i="3"/>
  <c r="CV50" i="3"/>
  <c r="BG39" i="3"/>
  <c r="AV42" i="3"/>
  <c r="CV51" i="3"/>
  <c r="AX39" i="3"/>
  <c r="CV58" i="3"/>
  <c r="CV40" i="3"/>
  <c r="AV51" i="3"/>
  <c r="DH39" i="3"/>
  <c r="CV41" i="3"/>
  <c r="DP39" i="3"/>
  <c r="AY39" i="3"/>
  <c r="DJ39" i="3"/>
  <c r="DK39" i="3"/>
  <c r="AV59" i="3"/>
  <c r="CW39" i="3"/>
  <c r="DG39" i="3"/>
  <c r="AV58" i="3"/>
  <c r="CV53" i="3"/>
  <c r="CV59" i="3"/>
  <c r="DD39" i="3"/>
  <c r="DB39" i="3"/>
  <c r="CV60" i="3"/>
  <c r="AV45" i="3"/>
  <c r="AV60" i="3"/>
  <c r="CV47" i="3"/>
  <c r="CV45" i="3"/>
  <c r="DQ39" i="3"/>
  <c r="AV52" i="3"/>
  <c r="CX39" i="3"/>
  <c r="CZ39" i="3"/>
  <c r="AV43" i="3"/>
  <c r="AV56" i="3"/>
  <c r="CV48" i="3"/>
  <c r="CV49" i="3"/>
  <c r="AV49" i="3"/>
  <c r="BF39" i="3"/>
  <c r="BN39" i="3"/>
  <c r="BI39" i="3"/>
  <c r="AV47" i="3"/>
  <c r="CV42" i="3"/>
  <c r="AV30" i="3"/>
  <c r="CM39" i="3"/>
  <c r="AM39" i="3"/>
  <c r="T39" i="3"/>
  <c r="CV11" i="3"/>
  <c r="CV20" i="3"/>
  <c r="AT39" i="3"/>
  <c r="CV37" i="3"/>
  <c r="AV37" i="3"/>
  <c r="CN39" i="3"/>
  <c r="AN39" i="3"/>
  <c r="CV31" i="3"/>
  <c r="CR39" i="3"/>
  <c r="AO39" i="3"/>
  <c r="CV17" i="3"/>
  <c r="Z39" i="3"/>
  <c r="CV24" i="3"/>
  <c r="AG39" i="3"/>
  <c r="CV16" i="3"/>
  <c r="BY39" i="3"/>
  <c r="AV16" i="3"/>
  <c r="AD39" i="3"/>
  <c r="CD39" i="3"/>
  <c r="AV25" i="3"/>
  <c r="AH39" i="3"/>
  <c r="CV29" i="3"/>
  <c r="AL39" i="3"/>
  <c r="CV15" i="3"/>
  <c r="BX39" i="3"/>
  <c r="X39" i="3"/>
  <c r="AV36" i="3"/>
  <c r="BV39" i="3"/>
  <c r="AV13" i="3"/>
  <c r="V39" i="3"/>
  <c r="CV13" i="3"/>
  <c r="CF39" i="3"/>
  <c r="AF39" i="3"/>
  <c r="AV23" i="3"/>
  <c r="AE39" i="3"/>
  <c r="AV22" i="3"/>
  <c r="G38" i="4"/>
  <c r="DK18" i="3"/>
  <c r="CA45" i="3"/>
  <c r="AA51" i="3"/>
  <c r="BP18" i="3"/>
  <c r="CA38" i="3"/>
  <c r="AA54" i="3"/>
  <c r="BD18" i="3"/>
  <c r="AA43" i="3"/>
  <c r="DQ18" i="3"/>
  <c r="CA33" i="3"/>
  <c r="BA18" i="3"/>
  <c r="CA18" i="3"/>
  <c r="AA60" i="3"/>
  <c r="DG18" i="3"/>
  <c r="BL18" i="3"/>
  <c r="BJ18" i="3"/>
  <c r="BE18" i="3"/>
  <c r="DD18" i="3"/>
  <c r="CA57" i="3"/>
  <c r="AA41" i="3"/>
  <c r="AA55" i="3"/>
  <c r="CA58" i="3"/>
  <c r="CA50" i="3"/>
  <c r="CA39" i="3"/>
  <c r="AA47" i="3"/>
  <c r="DN18" i="3"/>
  <c r="AA59" i="3"/>
  <c r="AA27" i="3"/>
  <c r="CA56" i="3"/>
  <c r="DJ18" i="3"/>
  <c r="CA59" i="3"/>
  <c r="CA51" i="3"/>
  <c r="CA27" i="3"/>
  <c r="CA60" i="3"/>
  <c r="DP18" i="3"/>
  <c r="DM18" i="3"/>
  <c r="AA42" i="3"/>
  <c r="AA50" i="3"/>
  <c r="AX18" i="3"/>
  <c r="BB18" i="3"/>
  <c r="CA52" i="3"/>
  <c r="CA42" i="3"/>
  <c r="CA34" i="3"/>
  <c r="CW18" i="3"/>
  <c r="BN18" i="3"/>
  <c r="AA57" i="3"/>
  <c r="CA40" i="3"/>
  <c r="AY18" i="3"/>
  <c r="AA38" i="3"/>
  <c r="DH18" i="3"/>
  <c r="DE18" i="3"/>
  <c r="DC18" i="3"/>
  <c r="DA18" i="3"/>
  <c r="CA47" i="3"/>
  <c r="AA44" i="3"/>
  <c r="BK18" i="3"/>
  <c r="AZ18" i="3"/>
  <c r="AU18" i="3"/>
  <c r="CA46" i="3"/>
  <c r="AA40" i="3"/>
  <c r="BQ18" i="3"/>
  <c r="CX18" i="3"/>
  <c r="DB18" i="3"/>
  <c r="CA55" i="3"/>
  <c r="AA48" i="3"/>
  <c r="CA12" i="3"/>
  <c r="CA14" i="3"/>
  <c r="CA49" i="3"/>
  <c r="BO18" i="3"/>
  <c r="BC18" i="3"/>
  <c r="AA33" i="3"/>
  <c r="AA26" i="3"/>
  <c r="CA44" i="3"/>
  <c r="BH18" i="3"/>
  <c r="CA54" i="3"/>
  <c r="AA53" i="3"/>
  <c r="BG18" i="3"/>
  <c r="CA28" i="3"/>
  <c r="DL18" i="3"/>
  <c r="AA58" i="3"/>
  <c r="CY18" i="3"/>
  <c r="AA46" i="3"/>
  <c r="DF18" i="3"/>
  <c r="AA52" i="3"/>
  <c r="AA34" i="3"/>
  <c r="CA53" i="3"/>
  <c r="AA45" i="3"/>
  <c r="CA48" i="3"/>
  <c r="AA18" i="3"/>
  <c r="CZ18" i="3"/>
  <c r="CU18" i="3"/>
  <c r="AA56" i="3"/>
  <c r="AA19" i="3"/>
  <c r="AW18" i="3"/>
  <c r="DO18" i="3"/>
  <c r="BM18" i="3"/>
  <c r="DI18" i="3"/>
  <c r="CA26" i="3"/>
  <c r="CV18" i="3"/>
  <c r="CA19" i="3"/>
  <c r="CA43" i="3"/>
  <c r="AA28" i="3"/>
  <c r="AV18" i="3"/>
  <c r="BI18" i="3"/>
  <c r="CA41" i="3"/>
  <c r="AA39" i="3"/>
  <c r="AA12" i="3"/>
  <c r="AA14" i="3"/>
  <c r="BF18" i="3"/>
  <c r="AA49" i="3"/>
  <c r="CM18" i="3"/>
  <c r="AA11" i="3"/>
  <c r="AA20" i="3"/>
  <c r="CA20" i="3"/>
  <c r="CC18" i="3"/>
  <c r="CT18" i="3"/>
  <c r="CA37" i="3"/>
  <c r="AT18" i="3"/>
  <c r="CN18" i="3"/>
  <c r="AN18" i="3"/>
  <c r="AA31" i="3"/>
  <c r="AR18" i="3"/>
  <c r="CA32" i="3"/>
  <c r="AA17" i="3"/>
  <c r="Z18" i="3"/>
  <c r="BZ18" i="3"/>
  <c r="AA24" i="3"/>
  <c r="CG18" i="3"/>
  <c r="CD18" i="3"/>
  <c r="CA25" i="3"/>
  <c r="AA25" i="3"/>
  <c r="AL18" i="3"/>
  <c r="CA29" i="3"/>
  <c r="AA15" i="3"/>
  <c r="BX18" i="3"/>
  <c r="X18" i="3"/>
  <c r="CA30" i="3"/>
  <c r="AM18" i="3"/>
  <c r="AA30" i="3"/>
  <c r="BT18" i="3"/>
  <c r="T18" i="3"/>
  <c r="AC18" i="3"/>
  <c r="R18" i="1"/>
  <c r="AA37" i="3"/>
  <c r="CA11" i="3"/>
  <c r="CA31" i="3"/>
  <c r="CA35" i="3"/>
  <c r="CR18" i="3"/>
  <c r="AA35" i="3"/>
  <c r="AO18" i="3"/>
  <c r="CO18" i="3"/>
  <c r="AA32" i="3"/>
  <c r="CA17" i="3"/>
  <c r="AG18" i="3"/>
  <c r="CA24" i="3"/>
  <c r="CA16" i="3"/>
  <c r="BY18" i="3"/>
  <c r="AA16" i="3"/>
  <c r="Y18" i="3"/>
  <c r="AA21" i="3"/>
  <c r="AD18" i="3"/>
  <c r="CA21" i="3"/>
  <c r="CH18" i="3"/>
  <c r="AH18" i="3"/>
  <c r="CL18" i="3"/>
  <c r="AA29" i="3"/>
  <c r="CA15" i="3"/>
  <c r="CA36" i="3"/>
  <c r="AS18" i="3"/>
  <c r="V18" i="3"/>
  <c r="BV18" i="3"/>
  <c r="CF18" i="3"/>
  <c r="AF18" i="3"/>
  <c r="CE18" i="3"/>
  <c r="CS18" i="3"/>
  <c r="AA36" i="3"/>
  <c r="CA13" i="3"/>
  <c r="AA13" i="3"/>
  <c r="AA23" i="3"/>
  <c r="CA23" i="3"/>
  <c r="CA22" i="3"/>
  <c r="AA22" i="3"/>
  <c r="AE18" i="3"/>
  <c r="CI26" i="3"/>
  <c r="CI27" i="3"/>
  <c r="AI54" i="3"/>
  <c r="AI58" i="3"/>
  <c r="CI47" i="3"/>
  <c r="DI26" i="3"/>
  <c r="AI43" i="3"/>
  <c r="BJ26" i="3"/>
  <c r="CI38" i="3"/>
  <c r="AI39" i="3"/>
  <c r="AU26" i="3"/>
  <c r="DJ26" i="3"/>
  <c r="CI60" i="3"/>
  <c r="AV26" i="3"/>
  <c r="CI41" i="3"/>
  <c r="CI33" i="3"/>
  <c r="AI42" i="3"/>
  <c r="AI52" i="3"/>
  <c r="CI55" i="3"/>
  <c r="DB26" i="3"/>
  <c r="CI59" i="3"/>
  <c r="CZ26" i="3"/>
  <c r="CI46" i="3"/>
  <c r="AI60" i="3"/>
  <c r="DA26" i="3"/>
  <c r="AI40" i="3"/>
  <c r="CI51" i="3"/>
  <c r="AI51" i="3"/>
  <c r="DC26" i="3"/>
  <c r="AI19" i="3"/>
  <c r="CI53" i="3"/>
  <c r="BO26" i="3"/>
  <c r="AI38" i="3"/>
  <c r="AI59" i="3"/>
  <c r="CI52" i="3"/>
  <c r="BB26" i="3"/>
  <c r="AI45" i="3"/>
  <c r="CI57" i="3"/>
  <c r="CI40" i="3"/>
  <c r="AI34" i="3"/>
  <c r="AI57" i="3"/>
  <c r="AI55" i="3"/>
  <c r="BH26" i="3"/>
  <c r="CW26" i="3"/>
  <c r="AI26" i="3"/>
  <c r="CI42" i="3"/>
  <c r="CI28" i="3"/>
  <c r="CI44" i="3"/>
  <c r="CI34" i="3"/>
  <c r="BG26" i="3"/>
  <c r="CU26" i="3"/>
  <c r="AI41" i="3"/>
  <c r="AI28" i="3"/>
  <c r="AW26" i="3"/>
  <c r="DK26" i="3"/>
  <c r="CI45" i="3"/>
  <c r="CI43" i="3"/>
  <c r="AZ26" i="3"/>
  <c r="CI19" i="3"/>
  <c r="AI18" i="3"/>
  <c r="AI14" i="3"/>
  <c r="AI33" i="3"/>
  <c r="CI56" i="3"/>
  <c r="AI48" i="3"/>
  <c r="BM26" i="3"/>
  <c r="CI49" i="3"/>
  <c r="AI49" i="3"/>
  <c r="BK26" i="3"/>
  <c r="AI50" i="3"/>
  <c r="AI30" i="3"/>
  <c r="DM26" i="3"/>
  <c r="BL26" i="3"/>
  <c r="DP26" i="3"/>
  <c r="AX26" i="3"/>
  <c r="AI56" i="3"/>
  <c r="CX26" i="3"/>
  <c r="CI50" i="3"/>
  <c r="AY26" i="3"/>
  <c r="CI39" i="3"/>
  <c r="CM26" i="3"/>
  <c r="AI47" i="3"/>
  <c r="BD26" i="3"/>
  <c r="CI18" i="3"/>
  <c r="CI12" i="3"/>
  <c r="AI12" i="3"/>
  <c r="CI14" i="3"/>
  <c r="BA26" i="3"/>
  <c r="BQ26" i="3"/>
  <c r="DE26" i="3"/>
  <c r="BP26" i="3"/>
  <c r="DG26" i="3"/>
  <c r="DL26" i="3"/>
  <c r="DD26" i="3"/>
  <c r="BE26" i="3"/>
  <c r="DF26" i="3"/>
  <c r="BF26" i="3"/>
  <c r="BN26" i="3"/>
  <c r="AI44" i="3"/>
  <c r="AI46" i="3"/>
  <c r="CY26" i="3"/>
  <c r="DQ26" i="3"/>
  <c r="BI26" i="3"/>
  <c r="DH26" i="3"/>
  <c r="CI54" i="3"/>
  <c r="BC26" i="3"/>
  <c r="CV26" i="3"/>
  <c r="DO26" i="3"/>
  <c r="AI53" i="3"/>
  <c r="CI48" i="3"/>
  <c r="AI27" i="3"/>
  <c r="DN26" i="3"/>
  <c r="CI58" i="3"/>
  <c r="AI20" i="3"/>
  <c r="AM26" i="3"/>
  <c r="BT26" i="3"/>
  <c r="AI11" i="3"/>
  <c r="CT26" i="3"/>
  <c r="AT26" i="3"/>
  <c r="CI31" i="3"/>
  <c r="AN26" i="3"/>
  <c r="CI35" i="3"/>
  <c r="CO26" i="3"/>
  <c r="AO26" i="3"/>
  <c r="AI32" i="3"/>
  <c r="CI32" i="3"/>
  <c r="Z26" i="3"/>
  <c r="AI24" i="3"/>
  <c r="CI16" i="3"/>
  <c r="Y26" i="3"/>
  <c r="BY26" i="3"/>
  <c r="CI21" i="3"/>
  <c r="AI29" i="3"/>
  <c r="AL26" i="3"/>
  <c r="CL26" i="3"/>
  <c r="CI15" i="3"/>
  <c r="AI15" i="3"/>
  <c r="CI30" i="3"/>
  <c r="T26" i="3"/>
  <c r="AC26" i="3"/>
  <c r="CC26" i="3"/>
  <c r="CI11" i="3"/>
  <c r="CI20" i="3"/>
  <c r="AI37" i="3"/>
  <c r="CI37" i="3"/>
  <c r="CN26" i="3"/>
  <c r="AI31" i="3"/>
  <c r="CR26" i="3"/>
  <c r="AI35" i="3"/>
  <c r="AR26" i="3"/>
  <c r="BZ26" i="3"/>
  <c r="AI17" i="3"/>
  <c r="CI17" i="3"/>
  <c r="CG26" i="3"/>
  <c r="AG26" i="3"/>
  <c r="CI24" i="3"/>
  <c r="AI16" i="3"/>
  <c r="AD26" i="3"/>
  <c r="CD26" i="3"/>
  <c r="AI21" i="3"/>
  <c r="AH26" i="3"/>
  <c r="CI25" i="3"/>
  <c r="AI25" i="3"/>
  <c r="CH26" i="3"/>
  <c r="CI29" i="3"/>
  <c r="BX26" i="3"/>
  <c r="X26" i="3"/>
  <c r="CI36" i="3"/>
  <c r="CS26" i="3"/>
  <c r="CI13" i="3"/>
  <c r="BV26" i="3"/>
  <c r="CI23" i="3"/>
  <c r="AI22" i="3"/>
  <c r="AE26" i="3"/>
  <c r="AS26" i="3"/>
  <c r="AI36" i="3"/>
  <c r="AI13" i="3"/>
  <c r="V26" i="3"/>
  <c r="CF26" i="3"/>
  <c r="AI23" i="3"/>
  <c r="AF26" i="3"/>
  <c r="CI22" i="3"/>
  <c r="CE26" i="3"/>
  <c r="CQ26" i="3"/>
  <c r="AQ28" i="3"/>
  <c r="CW34" i="3"/>
  <c r="CQ40" i="3"/>
  <c r="AQ57" i="3"/>
  <c r="AQ53" i="3"/>
  <c r="CQ46" i="3"/>
  <c r="BC34" i="3"/>
  <c r="AQ47" i="3"/>
  <c r="DA34" i="3"/>
  <c r="CX34" i="3"/>
  <c r="AV34" i="3"/>
  <c r="AQ45" i="3"/>
  <c r="DD34" i="3"/>
  <c r="AQ44" i="3"/>
  <c r="BL34" i="3"/>
  <c r="CQ39" i="3"/>
  <c r="CQ41" i="3"/>
  <c r="AQ54" i="3"/>
  <c r="DP34" i="3"/>
  <c r="CQ54" i="3"/>
  <c r="DB34" i="3"/>
  <c r="AX34" i="3"/>
  <c r="CQ57" i="3"/>
  <c r="CQ47" i="3"/>
  <c r="DI34" i="3"/>
  <c r="AQ39" i="3"/>
  <c r="CQ53" i="3"/>
  <c r="CQ34" i="3"/>
  <c r="CQ51" i="3"/>
  <c r="CQ55" i="3"/>
  <c r="AQ56" i="3"/>
  <c r="AY34" i="3"/>
  <c r="BI34" i="3"/>
  <c r="AQ55" i="3"/>
  <c r="DC34" i="3"/>
  <c r="AQ34" i="3"/>
  <c r="DJ34" i="3"/>
  <c r="AQ60" i="3"/>
  <c r="CQ59" i="3"/>
  <c r="CQ42" i="3"/>
  <c r="DH34" i="3"/>
  <c r="CZ34" i="3"/>
  <c r="AQ43" i="3"/>
  <c r="CQ28" i="3"/>
  <c r="AQ27" i="3"/>
  <c r="CQ33" i="3"/>
  <c r="CY34" i="3"/>
  <c r="BH34" i="3"/>
  <c r="BP34" i="3"/>
  <c r="DN34" i="3"/>
  <c r="BQ34" i="3"/>
  <c r="AQ52" i="3"/>
  <c r="AQ58" i="3"/>
  <c r="BA34" i="3"/>
  <c r="AU34" i="3"/>
  <c r="CV34" i="3"/>
  <c r="CQ38" i="3"/>
  <c r="CQ58" i="3"/>
  <c r="AQ40" i="3"/>
  <c r="AQ51" i="3"/>
  <c r="BD34" i="3"/>
  <c r="DK34" i="3"/>
  <c r="DL34" i="3"/>
  <c r="BG34" i="3"/>
  <c r="CQ52" i="3"/>
  <c r="BB34" i="3"/>
  <c r="CU34" i="3"/>
  <c r="AQ42" i="3"/>
  <c r="BO34" i="3"/>
  <c r="CQ50" i="3"/>
  <c r="DO34" i="3"/>
  <c r="BJ34" i="3"/>
  <c r="CQ44" i="3"/>
  <c r="CQ45" i="3"/>
  <c r="AQ41" i="3"/>
  <c r="AW34" i="3"/>
  <c r="CQ60" i="3"/>
  <c r="AQ46" i="3"/>
  <c r="DQ34" i="3"/>
  <c r="AQ38" i="3"/>
  <c r="BK34" i="3"/>
  <c r="BN34" i="3"/>
  <c r="AQ50" i="3"/>
  <c r="DG34" i="3"/>
  <c r="AQ59" i="3"/>
  <c r="CQ43" i="3"/>
  <c r="AZ34" i="3"/>
  <c r="CQ27" i="3"/>
  <c r="AQ19" i="3"/>
  <c r="CQ19" i="3"/>
  <c r="CQ18" i="3"/>
  <c r="CQ12" i="3"/>
  <c r="AQ14" i="3"/>
  <c r="AQ33" i="3"/>
  <c r="CQ56" i="3"/>
  <c r="BM34" i="3"/>
  <c r="AQ48" i="3"/>
  <c r="DF34" i="3"/>
  <c r="CQ49" i="3"/>
  <c r="AQ26" i="3"/>
  <c r="AQ18" i="3"/>
  <c r="AQ12" i="3"/>
  <c r="CQ14" i="3"/>
  <c r="CQ48" i="3"/>
  <c r="DM34" i="3"/>
  <c r="DE34" i="3"/>
  <c r="BE34" i="3"/>
  <c r="BF34" i="3"/>
  <c r="AQ49" i="3"/>
  <c r="CQ20" i="3"/>
  <c r="CQ11" i="3"/>
  <c r="AQ30" i="3"/>
  <c r="AM34" i="3"/>
  <c r="CQ30" i="3"/>
  <c r="CM34" i="3"/>
  <c r="BT34" i="3"/>
  <c r="AC34" i="3"/>
  <c r="AQ20" i="3"/>
  <c r="AQ11" i="3"/>
  <c r="AQ37" i="3"/>
  <c r="AT34" i="3"/>
  <c r="CT34" i="3"/>
  <c r="R34" i="1"/>
  <c r="CQ31" i="3"/>
  <c r="AQ31" i="3"/>
  <c r="AR34" i="3"/>
  <c r="AQ35" i="3"/>
  <c r="CO34" i="3"/>
  <c r="CQ32" i="3"/>
  <c r="Z34" i="3"/>
  <c r="CQ17" i="3"/>
  <c r="CG34" i="3"/>
  <c r="AQ24" i="3"/>
  <c r="AG34" i="3"/>
  <c r="CQ16" i="3"/>
  <c r="AQ21" i="3"/>
  <c r="AD34" i="3"/>
  <c r="CQ21" i="3"/>
  <c r="AQ25" i="3"/>
  <c r="CQ29" i="3"/>
  <c r="CC34" i="3"/>
  <c r="CQ37" i="3"/>
  <c r="CN34" i="3"/>
  <c r="AN34" i="3"/>
  <c r="CQ35" i="3"/>
  <c r="CR34" i="3"/>
  <c r="AQ32" i="3"/>
  <c r="AO34" i="3"/>
  <c r="BZ34" i="3"/>
  <c r="AQ17" i="3"/>
  <c r="CQ24" i="3"/>
  <c r="AQ16" i="3"/>
  <c r="BY34" i="3"/>
  <c r="Y34" i="3"/>
  <c r="CD34" i="3"/>
  <c r="AH34" i="3"/>
  <c r="CH34" i="3"/>
  <c r="CQ25" i="3"/>
  <c r="CL34" i="3"/>
  <c r="AQ29" i="3"/>
  <c r="AL34" i="3"/>
  <c r="CQ15" i="3"/>
  <c r="X34" i="3"/>
  <c r="AQ15" i="3"/>
  <c r="BX34" i="3"/>
  <c r="CQ36" i="3"/>
  <c r="V34" i="3"/>
  <c r="BV34" i="3"/>
  <c r="CF34" i="3"/>
  <c r="CQ23" i="3"/>
  <c r="AE34" i="3"/>
  <c r="CE34" i="3"/>
  <c r="CQ22" i="3"/>
  <c r="AQ36" i="3"/>
  <c r="CS34" i="3"/>
  <c r="AS34" i="3"/>
  <c r="AQ13" i="3"/>
  <c r="CQ13" i="3"/>
  <c r="AQ23" i="3"/>
  <c r="AF34" i="3"/>
  <c r="AQ22" i="3"/>
  <c r="BW56" i="3"/>
  <c r="BI14" i="3"/>
  <c r="BM14" i="3"/>
  <c r="DH14" i="3"/>
  <c r="BG14" i="3"/>
  <c r="BL14" i="3"/>
  <c r="DJ14" i="3"/>
  <c r="BW14" i="3"/>
  <c r="W12" i="3"/>
  <c r="W49" i="3"/>
  <c r="BW58" i="3"/>
  <c r="BK14" i="3"/>
  <c r="BN14" i="3"/>
  <c r="BW59" i="3"/>
  <c r="BW49" i="3"/>
  <c r="BO14" i="3"/>
  <c r="W53" i="3"/>
  <c r="BW41" i="3"/>
  <c r="BW42" i="3"/>
  <c r="W19" i="3"/>
  <c r="W44" i="3"/>
  <c r="BF14" i="3"/>
  <c r="BW46" i="3"/>
  <c r="W43" i="3"/>
  <c r="W38" i="3"/>
  <c r="AV14" i="3"/>
  <c r="BW33" i="3"/>
  <c r="BW19" i="3"/>
  <c r="BW34" i="3"/>
  <c r="BB14" i="3"/>
  <c r="DO14" i="3"/>
  <c r="W48" i="3"/>
  <c r="DQ14" i="3"/>
  <c r="BW43" i="3"/>
  <c r="W26" i="3"/>
  <c r="CU14" i="3"/>
  <c r="CW14" i="3"/>
  <c r="CY14" i="3"/>
  <c r="BA14" i="3"/>
  <c r="BW27" i="3"/>
  <c r="W59" i="3"/>
  <c r="BW40" i="3"/>
  <c r="W50" i="3"/>
  <c r="W56" i="3"/>
  <c r="BJ14" i="3"/>
  <c r="CV14" i="3"/>
  <c r="BW28" i="3"/>
  <c r="AZ14" i="3"/>
  <c r="W58" i="3"/>
  <c r="DC14" i="3"/>
  <c r="DG14" i="3"/>
  <c r="BW53" i="3"/>
  <c r="BW52" i="3"/>
  <c r="DI14" i="3"/>
  <c r="BP14" i="3"/>
  <c r="DM14" i="3"/>
  <c r="BW55" i="3"/>
  <c r="BW54" i="3"/>
  <c r="W52" i="3"/>
  <c r="BW47" i="3"/>
  <c r="W54" i="3"/>
  <c r="W60" i="3"/>
  <c r="DL14" i="3"/>
  <c r="BW60" i="3"/>
  <c r="BW51" i="3"/>
  <c r="W51" i="3"/>
  <c r="DF14" i="3"/>
  <c r="W46" i="3"/>
  <c r="DN14" i="3"/>
  <c r="BW12" i="3"/>
  <c r="BW48" i="3"/>
  <c r="BQ14" i="3"/>
  <c r="BW26" i="3"/>
  <c r="W40" i="3"/>
  <c r="W39" i="3"/>
  <c r="W45" i="3"/>
  <c r="DK14" i="3"/>
  <c r="BD14" i="3"/>
  <c r="BE14" i="3"/>
  <c r="W41" i="3"/>
  <c r="W42" i="3"/>
  <c r="BW39" i="3"/>
  <c r="DB14" i="3"/>
  <c r="BW44" i="3"/>
  <c r="BW50" i="3"/>
  <c r="W14" i="3"/>
  <c r="BC14" i="3"/>
  <c r="AX14" i="3"/>
  <c r="BW38" i="3"/>
  <c r="AW14" i="3"/>
  <c r="W34" i="3"/>
  <c r="DA14" i="3"/>
  <c r="W18" i="3"/>
  <c r="DP14" i="3"/>
  <c r="W33" i="3"/>
  <c r="BW18" i="3"/>
  <c r="DD14" i="3"/>
  <c r="W28" i="3"/>
  <c r="AY14" i="3"/>
  <c r="CX14" i="3"/>
  <c r="W27" i="3"/>
  <c r="CZ14" i="3"/>
  <c r="BW57" i="3"/>
  <c r="W57" i="3"/>
  <c r="DE14" i="3"/>
  <c r="BH14" i="3"/>
  <c r="BW45" i="3"/>
  <c r="W55" i="3"/>
  <c r="W47" i="3"/>
  <c r="AU14" i="3"/>
  <c r="CM14" i="3"/>
  <c r="BW30" i="3"/>
  <c r="AM14" i="3"/>
  <c r="T14" i="3"/>
  <c r="W11" i="3"/>
  <c r="BW20" i="3"/>
  <c r="W20" i="3"/>
  <c r="AT14" i="3"/>
  <c r="R14" i="1"/>
  <c r="BW31" i="3"/>
  <c r="W31" i="3"/>
  <c r="CN14" i="3"/>
  <c r="CR14" i="3"/>
  <c r="CO14" i="3"/>
  <c r="W32" i="3"/>
  <c r="AO14" i="3"/>
  <c r="W17" i="3"/>
  <c r="BW24" i="3"/>
  <c r="W24" i="3"/>
  <c r="W16" i="3"/>
  <c r="Y14" i="3"/>
  <c r="W21" i="3"/>
  <c r="AD14" i="3"/>
  <c r="CD14" i="3"/>
  <c r="CH14" i="3"/>
  <c r="AH14" i="3"/>
  <c r="X14" i="3"/>
  <c r="BX14" i="3"/>
  <c r="BW15" i="3"/>
  <c r="W15" i="3"/>
  <c r="W30" i="3"/>
  <c r="BW11" i="3"/>
  <c r="BT14" i="3"/>
  <c r="CC14" i="3"/>
  <c r="AC14" i="3"/>
  <c r="W37" i="3"/>
  <c r="CT14" i="3"/>
  <c r="BW37" i="3"/>
  <c r="AN14" i="3"/>
  <c r="BW35" i="3"/>
  <c r="AR14" i="3"/>
  <c r="W35" i="3"/>
  <c r="BW32" i="3"/>
  <c r="BZ14" i="3"/>
  <c r="BW17" i="3"/>
  <c r="Z14" i="3"/>
  <c r="AG14" i="3"/>
  <c r="CG14" i="3"/>
  <c r="BW16" i="3"/>
  <c r="BY14" i="3"/>
  <c r="BW21" i="3"/>
  <c r="W25" i="3"/>
  <c r="BW25" i="3"/>
  <c r="AL14" i="3"/>
  <c r="W29" i="3"/>
  <c r="CL14" i="3"/>
  <c r="BW29" i="3"/>
  <c r="CS14" i="3"/>
  <c r="AS14" i="3"/>
  <c r="W36" i="3"/>
  <c r="BW13" i="3"/>
  <c r="BV14" i="3"/>
  <c r="BW23" i="3"/>
  <c r="CE14" i="3"/>
  <c r="BW22" i="3"/>
  <c r="W22" i="3"/>
  <c r="BW36" i="3"/>
  <c r="V14" i="3"/>
  <c r="W13" i="3"/>
  <c r="CF14" i="3"/>
  <c r="W23" i="3"/>
  <c r="AF14" i="3"/>
  <c r="AE14" i="3"/>
  <c r="T34" i="3"/>
  <c r="BQ12" i="3"/>
  <c r="U56" i="3"/>
  <c r="BD12" i="3"/>
  <c r="BL12" i="3"/>
  <c r="BU58" i="3"/>
  <c r="DQ12" i="3"/>
  <c r="BP12" i="3"/>
  <c r="BU59" i="3"/>
  <c r="U50" i="3"/>
  <c r="BU12" i="3"/>
  <c r="U55" i="3"/>
  <c r="DC12" i="3"/>
  <c r="U57" i="3"/>
  <c r="DH12" i="3"/>
  <c r="BM12" i="3"/>
  <c r="U60" i="3"/>
  <c r="U12" i="3"/>
  <c r="U51" i="3"/>
  <c r="BU56" i="3"/>
  <c r="BU49" i="3"/>
  <c r="BU53" i="3"/>
  <c r="DI12" i="3"/>
  <c r="DP12" i="3"/>
  <c r="DG12" i="3"/>
  <c r="BC12" i="3"/>
  <c r="BU41" i="3"/>
  <c r="BU26" i="3"/>
  <c r="CY12" i="3"/>
  <c r="U39" i="3"/>
  <c r="BB12" i="3"/>
  <c r="BU55" i="3"/>
  <c r="DL12" i="3"/>
  <c r="AX12" i="3"/>
  <c r="CU12" i="3"/>
  <c r="CW12" i="3"/>
  <c r="U42" i="3"/>
  <c r="DB12" i="3"/>
  <c r="BA12" i="3"/>
  <c r="U18" i="3"/>
  <c r="U46" i="3"/>
  <c r="DM12" i="3"/>
  <c r="CX12" i="3"/>
  <c r="BU33" i="3"/>
  <c r="AU12" i="3"/>
  <c r="AV12" i="3"/>
  <c r="BU28" i="3"/>
  <c r="BU57" i="3"/>
  <c r="AW12" i="3"/>
  <c r="U34" i="3"/>
  <c r="U27" i="3"/>
  <c r="BJ12" i="3"/>
  <c r="U45" i="3"/>
  <c r="AZ12" i="3"/>
  <c r="BU14" i="3"/>
  <c r="BF12" i="3"/>
  <c r="U49" i="3"/>
  <c r="DK12" i="3"/>
  <c r="U52" i="3"/>
  <c r="U53" i="3"/>
  <c r="BI12" i="3"/>
  <c r="BG12" i="3"/>
  <c r="BU47" i="3"/>
  <c r="DN12" i="3"/>
  <c r="U58" i="3"/>
  <c r="U48" i="3"/>
  <c r="BU51" i="3"/>
  <c r="BU52" i="3"/>
  <c r="U47" i="3"/>
  <c r="BU50" i="3"/>
  <c r="BU48" i="3"/>
  <c r="BK12" i="3"/>
  <c r="U59" i="3"/>
  <c r="DO12" i="3"/>
  <c r="BU54" i="3"/>
  <c r="BU46" i="3"/>
  <c r="DJ12" i="3"/>
  <c r="U14" i="3"/>
  <c r="BN12" i="3"/>
  <c r="BO12" i="3"/>
  <c r="BU43" i="3"/>
  <c r="AY12" i="3"/>
  <c r="CV12" i="3"/>
  <c r="U33" i="3"/>
  <c r="BU19" i="3"/>
  <c r="BU60" i="3"/>
  <c r="BE12" i="3"/>
  <c r="U41" i="3"/>
  <c r="U26" i="3"/>
  <c r="U38" i="3"/>
  <c r="BU40" i="3"/>
  <c r="BU39" i="3"/>
  <c r="BU34" i="3"/>
  <c r="BU45" i="3"/>
  <c r="BU27" i="3"/>
  <c r="DD12" i="3"/>
  <c r="DE12" i="3"/>
  <c r="U43" i="3"/>
  <c r="BU38" i="3"/>
  <c r="U19" i="3"/>
  <c r="DA12" i="3"/>
  <c r="U54" i="3"/>
  <c r="U40" i="3"/>
  <c r="BU44" i="3"/>
  <c r="BH12" i="3"/>
  <c r="U44" i="3"/>
  <c r="BU18" i="3"/>
  <c r="BU42" i="3"/>
  <c r="U28" i="3"/>
  <c r="CZ12" i="3"/>
  <c r="DF12" i="3"/>
  <c r="BU30" i="3"/>
  <c r="BU11" i="3"/>
  <c r="BT12" i="3"/>
  <c r="U11" i="3"/>
  <c r="AC12" i="3"/>
  <c r="U20" i="3"/>
  <c r="AT12" i="3"/>
  <c r="CT12" i="3"/>
  <c r="BU31" i="3"/>
  <c r="BU35" i="3"/>
  <c r="U35" i="3"/>
  <c r="CR12" i="3"/>
  <c r="AR12" i="3"/>
  <c r="U32" i="3"/>
  <c r="AO12" i="3"/>
  <c r="BU32" i="3"/>
  <c r="CO12" i="3"/>
  <c r="Z12" i="3"/>
  <c r="U17" i="3"/>
  <c r="BZ12" i="3"/>
  <c r="CG12" i="3"/>
  <c r="AG12" i="3"/>
  <c r="U24" i="3"/>
  <c r="BU16" i="3"/>
  <c r="Y12" i="3"/>
  <c r="CD12" i="3"/>
  <c r="AH12" i="3"/>
  <c r="BU25" i="3"/>
  <c r="AL12" i="3"/>
  <c r="U29" i="3"/>
  <c r="BU15" i="3"/>
  <c r="U30" i="3"/>
  <c r="CM12" i="3"/>
  <c r="AM12" i="3"/>
  <c r="T12" i="3"/>
  <c r="BU20" i="3"/>
  <c r="CC12" i="3"/>
  <c r="R12" i="1"/>
  <c r="U37" i="3"/>
  <c r="BU37" i="3"/>
  <c r="AN12" i="3"/>
  <c r="CN12" i="3"/>
  <c r="U31" i="3"/>
  <c r="BU17" i="3"/>
  <c r="BU24" i="3"/>
  <c r="BY12" i="3"/>
  <c r="U16" i="3"/>
  <c r="BU21" i="3"/>
  <c r="AD12" i="3"/>
  <c r="U21" i="3"/>
  <c r="U25" i="3"/>
  <c r="CH12" i="3"/>
  <c r="CL12" i="3"/>
  <c r="BU29" i="3"/>
  <c r="U15" i="3"/>
  <c r="BX12" i="3"/>
  <c r="X12" i="3"/>
  <c r="U13" i="3"/>
  <c r="BU13" i="3"/>
  <c r="BU23" i="3"/>
  <c r="CE12" i="3"/>
  <c r="U22" i="3"/>
  <c r="CS12" i="3"/>
  <c r="BU36" i="3"/>
  <c r="AS12" i="3"/>
  <c r="U36" i="3"/>
  <c r="V12" i="3"/>
  <c r="BV12" i="3"/>
  <c r="AF12" i="3"/>
  <c r="U23" i="3"/>
  <c r="CF12" i="3"/>
  <c r="AE12" i="3"/>
  <c r="BU22" i="3"/>
  <c r="CJ26" i="3"/>
  <c r="AW27" i="3"/>
  <c r="BI27" i="3"/>
  <c r="CJ59" i="3"/>
  <c r="CJ38" i="3"/>
  <c r="BE27" i="3"/>
  <c r="CJ58" i="3"/>
  <c r="AJ38" i="3"/>
  <c r="CJ45" i="3"/>
  <c r="BM27" i="3"/>
  <c r="CU27" i="3"/>
  <c r="CW27" i="3"/>
  <c r="BA27" i="3"/>
  <c r="AJ52" i="3"/>
  <c r="CJ55" i="3"/>
  <c r="AJ45" i="3"/>
  <c r="CJ44" i="3"/>
  <c r="AJ59" i="3"/>
  <c r="BL27" i="3"/>
  <c r="BJ27" i="3"/>
  <c r="DL27" i="3"/>
  <c r="CJ60" i="3"/>
  <c r="AJ60" i="3"/>
  <c r="CZ27" i="3"/>
  <c r="BB27" i="3"/>
  <c r="AJ34" i="3"/>
  <c r="BQ27" i="3"/>
  <c r="CJ41" i="3"/>
  <c r="AJ28" i="3"/>
  <c r="AJ54" i="3"/>
  <c r="AJ50" i="3"/>
  <c r="AJ27" i="3"/>
  <c r="DC27" i="3"/>
  <c r="BG27" i="3"/>
  <c r="CJ40" i="3"/>
  <c r="CX27" i="3"/>
  <c r="CY27" i="3"/>
  <c r="CJ42" i="3"/>
  <c r="AJ51" i="3"/>
  <c r="BC27" i="3"/>
  <c r="DI27" i="3"/>
  <c r="CJ46" i="3"/>
  <c r="AJ57" i="3"/>
  <c r="BO27" i="3"/>
  <c r="DP27" i="3"/>
  <c r="AJ58" i="3"/>
  <c r="CJ43" i="3"/>
  <c r="AJ19" i="3"/>
  <c r="AJ18" i="3"/>
  <c r="CJ51" i="3"/>
  <c r="CJ57" i="3"/>
  <c r="BH27" i="3"/>
  <c r="CJ47" i="3"/>
  <c r="DH27" i="3"/>
  <c r="BD27" i="3"/>
  <c r="AJ47" i="3"/>
  <c r="DO27" i="3"/>
  <c r="AX27" i="3"/>
  <c r="AU27" i="3"/>
  <c r="DB27" i="3"/>
  <c r="AJ33" i="3"/>
  <c r="CJ34" i="3"/>
  <c r="CJ52" i="3"/>
  <c r="CJ53" i="3"/>
  <c r="AJ42" i="3"/>
  <c r="AJ39" i="3"/>
  <c r="CJ54" i="3"/>
  <c r="AJ41" i="3"/>
  <c r="CJ27" i="3"/>
  <c r="DK27" i="3"/>
  <c r="CV27" i="3"/>
  <c r="DA27" i="3"/>
  <c r="DN27" i="3"/>
  <c r="AJ55" i="3"/>
  <c r="AJ44" i="3"/>
  <c r="CJ39" i="3"/>
  <c r="BN27" i="3"/>
  <c r="DD27" i="3"/>
  <c r="AJ46" i="3"/>
  <c r="DG27" i="3"/>
  <c r="AJ56" i="3"/>
  <c r="BK27" i="3"/>
  <c r="BP27" i="3"/>
  <c r="AY27" i="3"/>
  <c r="AV27" i="3"/>
  <c r="AJ53" i="3"/>
  <c r="CJ33" i="3"/>
  <c r="DQ27" i="3"/>
  <c r="AJ40" i="3"/>
  <c r="DJ27" i="3"/>
  <c r="CJ50" i="3"/>
  <c r="CJ28" i="3"/>
  <c r="DM27" i="3"/>
  <c r="AZ27" i="3"/>
  <c r="AJ43" i="3"/>
  <c r="CJ19" i="3"/>
  <c r="CJ12" i="3"/>
  <c r="AJ12" i="3"/>
  <c r="AJ14" i="3"/>
  <c r="CJ14" i="3"/>
  <c r="DE27" i="3"/>
  <c r="DF27" i="3"/>
  <c r="BF27" i="3"/>
  <c r="CJ11" i="3"/>
  <c r="CJ18" i="3"/>
  <c r="AJ48" i="3"/>
  <c r="CJ48" i="3"/>
  <c r="CJ56" i="3"/>
  <c r="AJ26" i="3"/>
  <c r="CJ49" i="3"/>
  <c r="AJ49" i="3"/>
  <c r="CJ20" i="3"/>
  <c r="AM27" i="3"/>
  <c r="CJ30" i="3"/>
  <c r="AJ30" i="3"/>
  <c r="CM27" i="3"/>
  <c r="AJ11" i="3"/>
  <c r="R27" i="1"/>
  <c r="CT27" i="3"/>
  <c r="CN27" i="3"/>
  <c r="CJ31" i="3"/>
  <c r="AN27" i="3"/>
  <c r="AJ35" i="3"/>
  <c r="AR27" i="3"/>
  <c r="CR27" i="3"/>
  <c r="CJ32" i="3"/>
  <c r="BZ27" i="3"/>
  <c r="CJ17" i="3"/>
  <c r="AJ24" i="3"/>
  <c r="BY27" i="3"/>
  <c r="Y27" i="3"/>
  <c r="AD27" i="3"/>
  <c r="CJ21" i="3"/>
  <c r="AH27" i="3"/>
  <c r="AL27" i="3"/>
  <c r="AJ29" i="3"/>
  <c r="CL27" i="3"/>
  <c r="AJ15" i="3"/>
  <c r="X27" i="3"/>
  <c r="BT27" i="3"/>
  <c r="CC27" i="3"/>
  <c r="AC27" i="3"/>
  <c r="T27" i="3"/>
  <c r="AJ20" i="3"/>
  <c r="CJ37" i="3"/>
  <c r="AJ37" i="3"/>
  <c r="AT27" i="3"/>
  <c r="AJ31" i="3"/>
  <c r="CJ35" i="3"/>
  <c r="AO27" i="3"/>
  <c r="AJ32" i="3"/>
  <c r="CO27" i="3"/>
  <c r="Z27" i="3"/>
  <c r="AJ17" i="3"/>
  <c r="CJ24" i="3"/>
  <c r="AG27" i="3"/>
  <c r="CG27" i="3"/>
  <c r="CJ16" i="3"/>
  <c r="AJ16" i="3"/>
  <c r="CD27" i="3"/>
  <c r="AJ21" i="3"/>
  <c r="CH27" i="3"/>
  <c r="AJ25" i="3"/>
  <c r="CJ25" i="3"/>
  <c r="CJ29" i="3"/>
  <c r="CJ15" i="3"/>
  <c r="BX27" i="3"/>
  <c r="CS27" i="3"/>
  <c r="CJ36" i="3"/>
  <c r="AJ36" i="3"/>
  <c r="V27" i="3"/>
  <c r="AJ23" i="3"/>
  <c r="AF27" i="3"/>
  <c r="AE27" i="3"/>
  <c r="AS27" i="3"/>
  <c r="CJ13" i="3"/>
  <c r="AJ13" i="3"/>
  <c r="BV27" i="3"/>
  <c r="CF27" i="3"/>
  <c r="CJ23" i="3"/>
  <c r="CJ22" i="3"/>
  <c r="CE27" i="3"/>
  <c r="AJ22" i="3"/>
  <c r="CK28" i="3"/>
  <c r="CY28" i="3"/>
  <c r="CK39" i="3"/>
  <c r="CK52" i="3"/>
  <c r="CV28" i="3"/>
  <c r="BP28" i="3"/>
  <c r="DD28" i="3"/>
  <c r="CK40" i="3"/>
  <c r="CK45" i="3"/>
  <c r="CK60" i="3"/>
  <c r="AK59" i="3"/>
  <c r="AK53" i="3"/>
  <c r="AK58" i="3"/>
  <c r="AK55" i="3"/>
  <c r="DI28" i="3"/>
  <c r="BH28" i="3"/>
  <c r="CK50" i="3"/>
  <c r="DG28" i="3"/>
  <c r="DC28" i="3"/>
  <c r="AK45" i="3"/>
  <c r="CK51" i="3"/>
  <c r="BA28" i="3"/>
  <c r="BI28" i="3"/>
  <c r="AK40" i="3"/>
  <c r="AK52" i="3"/>
  <c r="BO28" i="3"/>
  <c r="BJ28" i="3"/>
  <c r="AK41" i="3"/>
  <c r="BB28" i="3"/>
  <c r="DA28" i="3"/>
  <c r="CK53" i="3"/>
  <c r="AK54" i="3"/>
  <c r="CK54" i="3"/>
  <c r="DO28" i="3"/>
  <c r="CZ28" i="3"/>
  <c r="AK27" i="3"/>
  <c r="AK57" i="3"/>
  <c r="CU28" i="3"/>
  <c r="CK42" i="3"/>
  <c r="AK39" i="3"/>
  <c r="DJ28" i="3"/>
  <c r="DH28" i="3"/>
  <c r="AK51" i="3"/>
  <c r="DK28" i="3"/>
  <c r="BD28" i="3"/>
  <c r="AV28" i="3"/>
  <c r="CK44" i="3"/>
  <c r="AY28" i="3"/>
  <c r="AK43" i="3"/>
  <c r="AU28" i="3"/>
  <c r="AK47" i="3"/>
  <c r="BN28" i="3"/>
  <c r="CK58" i="3"/>
  <c r="DQ28" i="3"/>
  <c r="BL28" i="3"/>
  <c r="CK41" i="3"/>
  <c r="CK43" i="3"/>
  <c r="BE28" i="3"/>
  <c r="AW28" i="3"/>
  <c r="BQ28" i="3"/>
  <c r="CK55" i="3"/>
  <c r="BK28" i="3"/>
  <c r="BC28" i="3"/>
  <c r="CX28" i="3"/>
  <c r="AK50" i="3"/>
  <c r="AK42" i="3"/>
  <c r="AX28" i="3"/>
  <c r="DL28" i="3"/>
  <c r="CK59" i="3"/>
  <c r="CW28" i="3"/>
  <c r="AK28" i="3"/>
  <c r="CK38" i="3"/>
  <c r="AZ28" i="3"/>
  <c r="CK27" i="3"/>
  <c r="CK19" i="3"/>
  <c r="AK19" i="3"/>
  <c r="CK18" i="3"/>
  <c r="AK12" i="3"/>
  <c r="CK14" i="3"/>
  <c r="CK56" i="3"/>
  <c r="AK34" i="3"/>
  <c r="CK48" i="3"/>
  <c r="AK56" i="3"/>
  <c r="AK48" i="3"/>
  <c r="BF28" i="3"/>
  <c r="AK49" i="3"/>
  <c r="DF28" i="3"/>
  <c r="CK49" i="3"/>
  <c r="DN28" i="3"/>
  <c r="CK46" i="3"/>
  <c r="CK34" i="3"/>
  <c r="AK60" i="3"/>
  <c r="CK33" i="3"/>
  <c r="BG28" i="3"/>
  <c r="CK47" i="3"/>
  <c r="DB28" i="3"/>
  <c r="AK18" i="3"/>
  <c r="CK12" i="3"/>
  <c r="AK14" i="3"/>
  <c r="AK26" i="3"/>
  <c r="DM28" i="3"/>
  <c r="AK33" i="3"/>
  <c r="AK46" i="3"/>
  <c r="CK57" i="3"/>
  <c r="DP28" i="3"/>
  <c r="AK44" i="3"/>
  <c r="CK26" i="3"/>
  <c r="BM28" i="3"/>
  <c r="DE28" i="3"/>
  <c r="AK38" i="3"/>
  <c r="CM28" i="3"/>
  <c r="CK30" i="3"/>
  <c r="BT28" i="3"/>
  <c r="AK11" i="3"/>
  <c r="T28" i="3"/>
  <c r="AK20" i="3"/>
  <c r="CK20" i="3"/>
  <c r="AC28" i="3"/>
  <c r="AK37" i="3"/>
  <c r="CK37" i="3"/>
  <c r="CK31" i="3"/>
  <c r="CN28" i="3"/>
  <c r="AK31" i="3"/>
  <c r="AK35" i="3"/>
  <c r="CK35" i="3"/>
  <c r="CR28" i="3"/>
  <c r="CK32" i="3"/>
  <c r="AK32" i="3"/>
  <c r="CO28" i="3"/>
  <c r="AK17" i="3"/>
  <c r="BZ28" i="3"/>
  <c r="Z28" i="3"/>
  <c r="AG28" i="3"/>
  <c r="CK24" i="3"/>
  <c r="Y28" i="3"/>
  <c r="BY28" i="3"/>
  <c r="CD28" i="3"/>
  <c r="CK21" i="3"/>
  <c r="AK25" i="3"/>
  <c r="CK29" i="3"/>
  <c r="AL28" i="3"/>
  <c r="BX28" i="3"/>
  <c r="AM28" i="3"/>
  <c r="AK30" i="3"/>
  <c r="CK11" i="3"/>
  <c r="CC28" i="3"/>
  <c r="R28" i="1"/>
  <c r="AT28" i="3"/>
  <c r="CT28" i="3"/>
  <c r="AN28" i="3"/>
  <c r="AR28" i="3"/>
  <c r="AO28" i="3"/>
  <c r="CK17" i="3"/>
  <c r="AK24" i="3"/>
  <c r="CG28" i="3"/>
  <c r="CK16" i="3"/>
  <c r="AK16" i="3"/>
  <c r="AK21" i="3"/>
  <c r="AD28" i="3"/>
  <c r="AH28" i="3"/>
  <c r="CK25" i="3"/>
  <c r="CH28" i="3"/>
  <c r="AK29" i="3"/>
  <c r="CL28" i="3"/>
  <c r="CK15" i="3"/>
  <c r="AK15" i="3"/>
  <c r="X28" i="3"/>
  <c r="CK36" i="3"/>
  <c r="AK36" i="3"/>
  <c r="CK13" i="3"/>
  <c r="AK13" i="3"/>
  <c r="CK23" i="3"/>
  <c r="CF28" i="3"/>
  <c r="AK23" i="3"/>
  <c r="AK22" i="3"/>
  <c r="CE28" i="3"/>
  <c r="CK22" i="3"/>
  <c r="CS28" i="3"/>
  <c r="AS28" i="3"/>
  <c r="BV28" i="3"/>
  <c r="V28" i="3"/>
  <c r="AF28" i="3"/>
  <c r="AE28" i="3"/>
  <c r="AP54" i="3"/>
  <c r="DQ33" i="3"/>
  <c r="AP41" i="3"/>
  <c r="CP59" i="3"/>
  <c r="DG33" i="3"/>
  <c r="CP58" i="3"/>
  <c r="AP40" i="3"/>
  <c r="DB33" i="3"/>
  <c r="BJ33" i="3"/>
  <c r="AP52" i="3"/>
  <c r="CP51" i="3"/>
  <c r="BO33" i="3"/>
  <c r="DK33" i="3"/>
  <c r="AP60" i="3"/>
  <c r="AP55" i="3"/>
  <c r="BC33" i="3"/>
  <c r="BG33" i="3"/>
  <c r="DH33" i="3"/>
  <c r="DM33" i="3"/>
  <c r="CP27" i="3"/>
  <c r="CP19" i="3"/>
  <c r="AP59" i="3"/>
  <c r="AP43" i="3"/>
  <c r="BI33" i="3"/>
  <c r="AP44" i="3"/>
  <c r="AP51" i="3"/>
  <c r="CP43" i="3"/>
  <c r="BP33" i="3"/>
  <c r="BE33" i="3"/>
  <c r="CP33" i="3"/>
  <c r="CY33" i="3"/>
  <c r="AP58" i="3"/>
  <c r="CP40" i="3"/>
  <c r="CP44" i="3"/>
  <c r="AP46" i="3"/>
  <c r="CP42" i="3"/>
  <c r="AW33" i="3"/>
  <c r="CP34" i="3"/>
  <c r="CU33" i="3"/>
  <c r="AP27" i="3"/>
  <c r="AP19" i="3"/>
  <c r="CP18" i="3"/>
  <c r="AP12" i="3"/>
  <c r="CP14" i="3"/>
  <c r="BL33" i="3"/>
  <c r="AP39" i="3"/>
  <c r="CW33" i="3"/>
  <c r="BB33" i="3"/>
  <c r="BM33" i="3"/>
  <c r="AP33" i="3"/>
  <c r="CP28" i="3"/>
  <c r="AY33" i="3"/>
  <c r="BH33" i="3"/>
  <c r="DI33" i="3"/>
  <c r="CP26" i="3"/>
  <c r="CX33" i="3"/>
  <c r="AX33" i="3"/>
  <c r="CP47" i="3"/>
  <c r="AP38" i="3"/>
  <c r="BD33" i="3"/>
  <c r="CP48" i="3"/>
  <c r="AZ33" i="3"/>
  <c r="DA33" i="3"/>
  <c r="CP55" i="3"/>
  <c r="AU33" i="3"/>
  <c r="CP49" i="3"/>
  <c r="CP57" i="3"/>
  <c r="DN33" i="3"/>
  <c r="AP53" i="3"/>
  <c r="AV33" i="3"/>
  <c r="CP38" i="3"/>
  <c r="BQ33" i="3"/>
  <c r="AP26" i="3"/>
  <c r="CP41" i="3"/>
  <c r="AP20" i="3"/>
  <c r="AP57" i="3"/>
  <c r="DJ33" i="3"/>
  <c r="AP18" i="3"/>
  <c r="CP12" i="3"/>
  <c r="AP14" i="3"/>
  <c r="DC33" i="3"/>
  <c r="AP45" i="3"/>
  <c r="BK33" i="3"/>
  <c r="CP54" i="3"/>
  <c r="CP60" i="3"/>
  <c r="AP34" i="3"/>
  <c r="CP39" i="3"/>
  <c r="DD33" i="3"/>
  <c r="AP47" i="3"/>
  <c r="DO33" i="3"/>
  <c r="AP28" i="3"/>
  <c r="CP52" i="3"/>
  <c r="CV33" i="3"/>
  <c r="BA33" i="3"/>
  <c r="AP56" i="3"/>
  <c r="AP48" i="3"/>
  <c r="CP45" i="3"/>
  <c r="DL33" i="3"/>
  <c r="DE33" i="3"/>
  <c r="CP56" i="3"/>
  <c r="CP50" i="3"/>
  <c r="AP42" i="3"/>
  <c r="AP49" i="3"/>
  <c r="DF33" i="3"/>
  <c r="BF33" i="3"/>
  <c r="BN33" i="3"/>
  <c r="DP33" i="3"/>
  <c r="CP46" i="3"/>
  <c r="CP53" i="3"/>
  <c r="CZ33" i="3"/>
  <c r="AC33" i="3"/>
  <c r="AP50" i="3"/>
  <c r="CM33" i="3"/>
  <c r="CP30" i="3"/>
  <c r="CP11" i="3"/>
  <c r="AN33" i="3"/>
  <c r="AP35" i="3"/>
  <c r="CP35" i="3"/>
  <c r="AO33" i="3"/>
  <c r="CO33" i="3"/>
  <c r="Z33" i="3"/>
  <c r="BZ33" i="3"/>
  <c r="CG33" i="3"/>
  <c r="AP24" i="3"/>
  <c r="CP16" i="3"/>
  <c r="AP16" i="3"/>
  <c r="AP21" i="3"/>
  <c r="CP21" i="3"/>
  <c r="CH33" i="3"/>
  <c r="AH33" i="3"/>
  <c r="CP25" i="3"/>
  <c r="BX33" i="3"/>
  <c r="X33" i="3"/>
  <c r="AP15" i="3"/>
  <c r="AP30" i="3"/>
  <c r="AM33" i="3"/>
  <c r="T33" i="3"/>
  <c r="BT33" i="3"/>
  <c r="AP11" i="3"/>
  <c r="CP20" i="3"/>
  <c r="CC33" i="3"/>
  <c r="CP37" i="3"/>
  <c r="AP37" i="3"/>
  <c r="CT33" i="3"/>
  <c r="AT33" i="3"/>
  <c r="AP31" i="3"/>
  <c r="CP31" i="3"/>
  <c r="CN33" i="3"/>
  <c r="CR33" i="3"/>
  <c r="AR33" i="3"/>
  <c r="AP32" i="3"/>
  <c r="CP32" i="3"/>
  <c r="AP17" i="3"/>
  <c r="CP17" i="3"/>
  <c r="AG33" i="3"/>
  <c r="CP24" i="3"/>
  <c r="Y33" i="3"/>
  <c r="BY33" i="3"/>
  <c r="AD33" i="3"/>
  <c r="CD33" i="3"/>
  <c r="AP25" i="3"/>
  <c r="R33" i="1"/>
  <c r="AL33" i="3"/>
  <c r="CP29" i="3"/>
  <c r="CL33" i="3"/>
  <c r="AP29" i="3"/>
  <c r="CP15" i="3"/>
  <c r="AP36" i="3"/>
  <c r="CS33" i="3"/>
  <c r="AP13" i="3"/>
  <c r="V33" i="3"/>
  <c r="CF33" i="3"/>
  <c r="AP23" i="3"/>
  <c r="AP22" i="3"/>
  <c r="AE33" i="3"/>
  <c r="CP22" i="3"/>
  <c r="AS33" i="3"/>
  <c r="CP36" i="3"/>
  <c r="BV33" i="3"/>
  <c r="CP13" i="3"/>
  <c r="AF33" i="3"/>
  <c r="CP23" i="3"/>
  <c r="CE33" i="3"/>
  <c r="CY19" i="3"/>
  <c r="BP19" i="3"/>
  <c r="BF19" i="3"/>
  <c r="CB26" i="3"/>
  <c r="DG19" i="3"/>
  <c r="CB44" i="3"/>
  <c r="BI19" i="3"/>
  <c r="CB40" i="3"/>
  <c r="AB50" i="3"/>
  <c r="DK19" i="3"/>
  <c r="BJ19" i="3"/>
  <c r="AB38" i="3"/>
  <c r="DB19" i="3"/>
  <c r="AU19" i="3"/>
  <c r="CW19" i="3"/>
  <c r="CB43" i="3"/>
  <c r="DL19" i="3"/>
  <c r="CB59" i="3"/>
  <c r="AB40" i="3"/>
  <c r="CB38" i="3"/>
  <c r="DP19" i="3"/>
  <c r="CB42" i="3"/>
  <c r="CB55" i="3"/>
  <c r="DJ19" i="3"/>
  <c r="AB53" i="3"/>
  <c r="DM19" i="3"/>
  <c r="BN19" i="3"/>
  <c r="DQ19" i="3"/>
  <c r="AB51" i="3"/>
  <c r="AB48" i="3"/>
  <c r="BH19" i="3"/>
  <c r="DI19" i="3"/>
  <c r="CB41" i="3"/>
  <c r="CB48" i="3"/>
  <c r="AB57" i="3"/>
  <c r="CB46" i="3"/>
  <c r="DD19" i="3"/>
  <c r="DA19" i="3"/>
  <c r="AX19" i="3"/>
  <c r="AW19" i="3"/>
  <c r="AB34" i="3"/>
  <c r="AB42" i="3"/>
  <c r="AB26" i="3"/>
  <c r="CB19" i="3"/>
  <c r="AB56" i="3"/>
  <c r="DC19" i="3"/>
  <c r="BE19" i="3"/>
  <c r="CB33" i="3"/>
  <c r="BD19" i="3"/>
  <c r="AB45" i="3"/>
  <c r="CB39" i="3"/>
  <c r="BA19" i="3"/>
  <c r="CZ19" i="3"/>
  <c r="CB18" i="3"/>
  <c r="BC19" i="3"/>
  <c r="AB59" i="3"/>
  <c r="CB47" i="3"/>
  <c r="BL19" i="3"/>
  <c r="CB45" i="3"/>
  <c r="CB34" i="3"/>
  <c r="AB47" i="3"/>
  <c r="DF19" i="3"/>
  <c r="CB28" i="3"/>
  <c r="BG19" i="3"/>
  <c r="AB55" i="3"/>
  <c r="CU19" i="3"/>
  <c r="AY19" i="3"/>
  <c r="CB52" i="3"/>
  <c r="CB51" i="3"/>
  <c r="BK19" i="3"/>
  <c r="CB58" i="3"/>
  <c r="AB27" i="3"/>
  <c r="DE19" i="3"/>
  <c r="AB39" i="3"/>
  <c r="BM19" i="3"/>
  <c r="DO19" i="3"/>
  <c r="CB54" i="3"/>
  <c r="BO19" i="3"/>
  <c r="CV19" i="3"/>
  <c r="AB19" i="3"/>
  <c r="AB52" i="3"/>
  <c r="AB46" i="3"/>
  <c r="AB28" i="3"/>
  <c r="AB33" i="3"/>
  <c r="BQ19" i="3"/>
  <c r="DN19" i="3"/>
  <c r="CB60" i="3"/>
  <c r="CB57" i="3"/>
  <c r="BB19" i="3"/>
  <c r="AZ19" i="3"/>
  <c r="CX19" i="3"/>
  <c r="AV19" i="3"/>
  <c r="CB56" i="3"/>
  <c r="AB58" i="3"/>
  <c r="AB41" i="3"/>
  <c r="AB60" i="3"/>
  <c r="CB27" i="3"/>
  <c r="DH19" i="3"/>
  <c r="CB53" i="3"/>
  <c r="AB54" i="3"/>
  <c r="AB44" i="3"/>
  <c r="CB50" i="3"/>
  <c r="AB43" i="3"/>
  <c r="CB12" i="3"/>
  <c r="AB12" i="3"/>
  <c r="CB49" i="3"/>
  <c r="AB49" i="3"/>
  <c r="AB18" i="3"/>
  <c r="AB14" i="3"/>
  <c r="CB14" i="3"/>
  <c r="CB30" i="3"/>
  <c r="AB11" i="3"/>
  <c r="R19" i="1"/>
  <c r="AB20" i="3"/>
  <c r="BT19" i="3"/>
  <c r="AB37" i="3"/>
  <c r="CT19" i="3"/>
  <c r="CB31" i="3"/>
  <c r="CR19" i="3"/>
  <c r="AB35" i="3"/>
  <c r="AB32" i="3"/>
  <c r="CB32" i="3"/>
  <c r="AO19" i="3"/>
  <c r="AB17" i="3"/>
  <c r="BZ19" i="3"/>
  <c r="AG19" i="3"/>
  <c r="CB24" i="3"/>
  <c r="CG19" i="3"/>
  <c r="CB16" i="3"/>
  <c r="AD19" i="3"/>
  <c r="CB21" i="3"/>
  <c r="CH19" i="3"/>
  <c r="CB25" i="3"/>
  <c r="AL19" i="3"/>
  <c r="CL19" i="3"/>
  <c r="AB15" i="3"/>
  <c r="BX19" i="3"/>
  <c r="CB15" i="3"/>
  <c r="AB30" i="3"/>
  <c r="CM19" i="3"/>
  <c r="AM19" i="3"/>
  <c r="T19" i="3"/>
  <c r="CB11" i="3"/>
  <c r="AC19" i="3"/>
  <c r="CB20" i="3"/>
  <c r="CC19" i="3"/>
  <c r="AT19" i="3"/>
  <c r="CB37" i="3"/>
  <c r="AN19" i="3"/>
  <c r="AB31" i="3"/>
  <c r="CN19" i="3"/>
  <c r="AR19" i="3"/>
  <c r="CB35" i="3"/>
  <c r="CO19" i="3"/>
  <c r="Z19" i="3"/>
  <c r="CB17" i="3"/>
  <c r="AB24" i="3"/>
  <c r="AB16" i="3"/>
  <c r="Y19" i="3"/>
  <c r="BY19" i="3"/>
  <c r="CD19" i="3"/>
  <c r="AB21" i="3"/>
  <c r="AH19" i="3"/>
  <c r="AB25" i="3"/>
  <c r="AB29" i="3"/>
  <c r="CB29" i="3"/>
  <c r="X19" i="3"/>
  <c r="AS19" i="3"/>
  <c r="CB13" i="3"/>
  <c r="BV19" i="3"/>
  <c r="V19" i="3"/>
  <c r="AB13" i="3"/>
  <c r="CB23" i="3"/>
  <c r="AB23" i="3"/>
  <c r="AE19" i="3"/>
  <c r="AB22" i="3"/>
  <c r="CS19" i="3"/>
  <c r="CB36" i="3"/>
  <c r="AB36" i="3"/>
  <c r="AF19" i="3"/>
  <c r="CF19" i="3"/>
  <c r="CE19" i="3"/>
  <c r="CB22" i="3"/>
  <c r="BV29" i="2" l="1"/>
  <c r="CE49" i="2"/>
  <c r="AE18" i="2"/>
  <c r="AE46" i="2"/>
  <c r="AE52" i="2"/>
  <c r="BK29" i="2"/>
  <c r="CE51" i="2"/>
  <c r="AE50" i="2"/>
  <c r="DC25" i="2"/>
  <c r="CN29" i="2"/>
  <c r="CE55" i="2"/>
  <c r="CE58" i="2"/>
  <c r="AE43" i="2"/>
  <c r="AE55" i="2"/>
  <c r="CM29" i="2"/>
  <c r="V29" i="2"/>
  <c r="AD29" i="2"/>
  <c r="AE22" i="2"/>
  <c r="CI15" i="1"/>
  <c r="AE59" i="2"/>
  <c r="AL16" i="2"/>
  <c r="AE58" i="2"/>
  <c r="CE45" i="2"/>
  <c r="AE48" i="2"/>
  <c r="AE23" i="2"/>
  <c r="AE26" i="2"/>
  <c r="R22" i="1"/>
  <c r="BP22" i="2"/>
  <c r="CI11" i="1"/>
  <c r="AA17" i="1"/>
  <c r="DF23" i="1"/>
  <c r="CI51" i="1"/>
  <c r="AI45" i="1"/>
  <c r="AI58" i="1"/>
  <c r="BM23" i="1"/>
  <c r="CI42" i="1"/>
  <c r="DL23" i="1"/>
  <c r="DH23" i="1"/>
  <c r="CI55" i="1"/>
  <c r="BE23" i="1"/>
  <c r="CI36" i="1"/>
  <c r="CI43" i="1"/>
  <c r="AV23" i="1"/>
  <c r="CI54" i="1"/>
  <c r="DJ23" i="1"/>
  <c r="CI52" i="1"/>
  <c r="DN23" i="1"/>
  <c r="BS23" i="1"/>
  <c r="DE23" i="1"/>
  <c r="CI50" i="1"/>
  <c r="AI51" i="1"/>
  <c r="BR23" i="1"/>
  <c r="BF23" i="1"/>
  <c r="CI58" i="1"/>
  <c r="AV13" i="1"/>
  <c r="BY36" i="1"/>
  <c r="CA13" i="1"/>
  <c r="CA11" i="1"/>
  <c r="AV11" i="1"/>
  <c r="AA11" i="1"/>
  <c r="CA17" i="1"/>
  <c r="CV23" i="1"/>
  <c r="CV13" i="1"/>
  <c r="Y15" i="1"/>
  <c r="BY15" i="1"/>
  <c r="W36" i="1"/>
  <c r="BW36" i="1"/>
  <c r="AV17" i="1"/>
  <c r="AA23" i="1"/>
  <c r="AV25" i="2"/>
  <c r="AA39" i="2"/>
  <c r="AO39" i="2"/>
  <c r="AV22" i="2"/>
  <c r="AH39" i="2"/>
  <c r="AE38" i="2"/>
  <c r="AO38" i="2"/>
  <c r="CI38" i="2"/>
  <c r="AU22" i="2"/>
  <c r="AW25" i="2"/>
  <c r="AI40" i="2"/>
  <c r="AA40" i="2"/>
  <c r="AW18" i="2"/>
  <c r="CW32" i="2"/>
  <c r="AU26" i="2"/>
  <c r="AU18" i="2"/>
  <c r="AH41" i="2"/>
  <c r="AO41" i="2"/>
  <c r="CX22" i="2"/>
  <c r="AA41" i="2"/>
  <c r="CU18" i="2"/>
  <c r="CH35" i="2"/>
  <c r="AR18" i="2"/>
  <c r="CR32" i="2"/>
  <c r="CI35" i="2"/>
  <c r="W22" i="1"/>
  <c r="BW17" i="1"/>
  <c r="BR17" i="1"/>
  <c r="AC13" i="1"/>
  <c r="CC59" i="1"/>
  <c r="DG17" i="1"/>
  <c r="BD17" i="1"/>
  <c r="CC23" i="1"/>
  <c r="AC23" i="1"/>
  <c r="CC57" i="1"/>
  <c r="CC15" i="1"/>
  <c r="AC56" i="1"/>
  <c r="BJ17" i="1"/>
  <c r="AC48" i="1"/>
  <c r="CC13" i="1"/>
  <c r="CC49" i="1"/>
  <c r="CC51" i="1"/>
  <c r="BF17" i="1"/>
  <c r="DH17" i="1"/>
  <c r="BO17" i="1"/>
  <c r="BC17" i="1"/>
  <c r="DS17" i="1"/>
  <c r="DP17" i="1"/>
  <c r="CH13" i="1"/>
  <c r="BM22" i="2"/>
  <c r="BG22" i="2"/>
  <c r="DF22" i="2"/>
  <c r="AI15" i="2"/>
  <c r="AH11" i="2"/>
  <c r="AM25" i="2"/>
  <c r="BV25" i="2"/>
  <c r="CA36" i="2"/>
  <c r="CA11" i="2"/>
  <c r="AA55" i="2"/>
  <c r="CA48" i="2"/>
  <c r="CA60" i="2"/>
  <c r="AA53" i="2"/>
  <c r="AA51" i="2"/>
  <c r="DD18" i="2"/>
  <c r="BJ18" i="2"/>
  <c r="CZ18" i="2"/>
  <c r="AA32" i="2"/>
  <c r="AA44" i="2"/>
  <c r="CA28" i="2"/>
  <c r="AB32" i="2"/>
  <c r="AN32" i="2"/>
  <c r="CN22" i="2"/>
  <c r="AO43" i="2"/>
  <c r="CO33" i="2"/>
  <c r="AO30" i="2"/>
  <c r="CO11" i="2"/>
  <c r="R32" i="1"/>
  <c r="AC32" i="1" s="1"/>
  <c r="AO24" i="2"/>
  <c r="AO50" i="2"/>
  <c r="CO59" i="2"/>
  <c r="CO48" i="2"/>
  <c r="DD32" i="2"/>
  <c r="CO24" i="2"/>
  <c r="DB32" i="2"/>
  <c r="CO49" i="2"/>
  <c r="AO12" i="2"/>
  <c r="AO26" i="2"/>
  <c r="AO29" i="2"/>
  <c r="AO46" i="2"/>
  <c r="DP32" i="2"/>
  <c r="AO19" i="2"/>
  <c r="DC32" i="2"/>
  <c r="AO22" i="2"/>
  <c r="CO58" i="2"/>
  <c r="AO49" i="2"/>
  <c r="AO60" i="2"/>
  <c r="DJ32" i="2"/>
  <c r="AS32" i="2"/>
  <c r="CS32" i="2"/>
  <c r="CO15" i="2"/>
  <c r="BX22" i="2"/>
  <c r="T25" i="2"/>
  <c r="BX26" i="2"/>
  <c r="CG22" i="2"/>
  <c r="BE26" i="2"/>
  <c r="AI33" i="2"/>
  <c r="CI32" i="2"/>
  <c r="AI44" i="2"/>
  <c r="CI13" i="2"/>
  <c r="AI32" i="2"/>
  <c r="BI26" i="2"/>
  <c r="AI51" i="2"/>
  <c r="AI48" i="2"/>
  <c r="DI26" i="2"/>
  <c r="CZ26" i="2"/>
  <c r="BP26" i="2"/>
  <c r="CI43" i="2"/>
  <c r="AI60" i="2"/>
  <c r="AI55" i="2"/>
  <c r="CI51" i="2"/>
  <c r="AZ26" i="2"/>
  <c r="CI24" i="2"/>
  <c r="AI56" i="2"/>
  <c r="AI22" i="2"/>
  <c r="CI52" i="2"/>
  <c r="CI45" i="2"/>
  <c r="AI31" i="2"/>
  <c r="CK26" i="2"/>
  <c r="CQ22" i="2"/>
  <c r="CP32" i="2"/>
  <c r="CP26" i="2"/>
  <c r="V26" i="2"/>
  <c r="BV26" i="2"/>
  <c r="V22" i="2"/>
  <c r="CF18" i="2"/>
  <c r="CF26" i="2"/>
  <c r="AF32" i="2"/>
  <c r="DM32" i="2"/>
  <c r="X26" i="2"/>
  <c r="BW26" i="2"/>
  <c r="W18" i="2"/>
  <c r="CE36" i="2"/>
  <c r="CE33" i="2"/>
  <c r="BD22" i="2"/>
  <c r="DO22" i="2"/>
  <c r="CE43" i="2"/>
  <c r="CE57" i="2"/>
  <c r="CE26" i="2"/>
  <c r="CZ22" i="2"/>
  <c r="DH22" i="2"/>
  <c r="BQ22" i="2"/>
  <c r="CE29" i="2"/>
  <c r="CE54" i="2"/>
  <c r="DQ22" i="2"/>
  <c r="CE23" i="2"/>
  <c r="CE42" i="2"/>
  <c r="CE56" i="2"/>
  <c r="AE51" i="2"/>
  <c r="CE13" i="2"/>
  <c r="CE48" i="2"/>
  <c r="AE60" i="2"/>
  <c r="AE54" i="2"/>
  <c r="AE32" i="2"/>
  <c r="BE22" i="2"/>
  <c r="DM25" i="2"/>
  <c r="AE25" i="2"/>
  <c r="R26" i="1"/>
  <c r="AS26" i="1" s="1"/>
  <c r="CV26" i="2"/>
  <c r="AV18" i="2"/>
  <c r="CV32" i="2"/>
  <c r="AI39" i="2"/>
  <c r="CV22" i="2"/>
  <c r="AI38" i="2"/>
  <c r="CE38" i="2"/>
  <c r="CW26" i="2"/>
  <c r="AO40" i="2"/>
  <c r="AW22" i="2"/>
  <c r="CU26" i="2"/>
  <c r="CE41" i="2"/>
  <c r="AE41" i="2"/>
  <c r="CX18" i="2"/>
  <c r="AX22" i="2"/>
  <c r="CU22" i="2"/>
  <c r="AU25" i="2"/>
  <c r="AH35" i="2"/>
  <c r="CR18" i="2"/>
  <c r="AO35" i="2"/>
  <c r="CR26" i="2"/>
  <c r="AR22" i="2"/>
  <c r="CR25" i="2"/>
  <c r="CR22" i="2"/>
  <c r="AR25" i="2"/>
  <c r="CC43" i="1"/>
  <c r="CH17" i="1"/>
  <c r="AC51" i="1"/>
  <c r="CC46" i="1"/>
  <c r="CC48" i="1"/>
  <c r="DE17" i="1"/>
  <c r="BY17" i="1"/>
  <c r="CC52" i="1"/>
  <c r="BB17" i="1"/>
  <c r="AC59" i="1"/>
  <c r="AC57" i="1"/>
  <c r="DJ17" i="1"/>
  <c r="AH17" i="1"/>
  <c r="CC36" i="1"/>
  <c r="CJ17" i="1"/>
  <c r="AC60" i="1"/>
  <c r="CC11" i="1"/>
  <c r="AC24" i="1"/>
  <c r="CC30" i="1"/>
  <c r="AC30" i="1"/>
  <c r="BI17" i="1"/>
  <c r="BS17" i="1"/>
  <c r="AI22" i="1"/>
  <c r="BY22" i="1"/>
  <c r="CY32" i="2"/>
  <c r="BG26" i="2"/>
  <c r="BF26" i="2"/>
  <c r="CA15" i="2"/>
  <c r="AF25" i="2"/>
  <c r="BX25" i="2"/>
  <c r="CH11" i="2"/>
  <c r="AA36" i="2"/>
  <c r="CA50" i="2"/>
  <c r="DH18" i="2"/>
  <c r="AA21" i="2"/>
  <c r="AA56" i="2"/>
  <c r="AA49" i="2"/>
  <c r="AA43" i="2"/>
  <c r="CA58" i="2"/>
  <c r="DE18" i="2"/>
  <c r="AA46" i="2"/>
  <c r="AA11" i="2"/>
  <c r="AA57" i="2"/>
  <c r="AA52" i="2"/>
  <c r="CA34" i="2"/>
  <c r="AB22" i="2"/>
  <c r="CN26" i="2"/>
  <c r="CN32" i="2"/>
  <c r="AO33" i="2"/>
  <c r="CO30" i="2"/>
  <c r="CO51" i="2"/>
  <c r="CZ32" i="2"/>
  <c r="CO43" i="2"/>
  <c r="AO58" i="2"/>
  <c r="AZ32" i="2"/>
  <c r="BH32" i="2"/>
  <c r="BQ32" i="2"/>
  <c r="AO44" i="2"/>
  <c r="AO51" i="2"/>
  <c r="AO45" i="2"/>
  <c r="AO13" i="2"/>
  <c r="BI32" i="2"/>
  <c r="CO47" i="2"/>
  <c r="CO50" i="2"/>
  <c r="DA32" i="2"/>
  <c r="CO13" i="2"/>
  <c r="CO31" i="2"/>
  <c r="AO27" i="2"/>
  <c r="CO54" i="2"/>
  <c r="AO56" i="2"/>
  <c r="AO52" i="2"/>
  <c r="AO47" i="2"/>
  <c r="CJ22" i="2"/>
  <c r="BZ22" i="2"/>
  <c r="Z26" i="2"/>
  <c r="AM32" i="2"/>
  <c r="CM26" i="2"/>
  <c r="CM32" i="2"/>
  <c r="AM22" i="2"/>
  <c r="CS26" i="2"/>
  <c r="BM26" i="2"/>
  <c r="BG18" i="2"/>
  <c r="CH13" i="2"/>
  <c r="AS25" i="2"/>
  <c r="CH30" i="2"/>
  <c r="AG26" i="2"/>
  <c r="CG26" i="2"/>
  <c r="CG18" i="2"/>
  <c r="AI26" i="2"/>
  <c r="CI49" i="2"/>
  <c r="AI57" i="2"/>
  <c r="AI19" i="2"/>
  <c r="CI28" i="2"/>
  <c r="BD26" i="2"/>
  <c r="AI49" i="2"/>
  <c r="AI47" i="2"/>
  <c r="CI46" i="2"/>
  <c r="AI54" i="2"/>
  <c r="AI17" i="2"/>
  <c r="DO26" i="2"/>
  <c r="AI11" i="2"/>
  <c r="CI31" i="2"/>
  <c r="DB26" i="2"/>
  <c r="CI23" i="2"/>
  <c r="AI23" i="2"/>
  <c r="DQ26" i="2"/>
  <c r="CI14" i="2"/>
  <c r="CI53" i="2"/>
  <c r="DN26" i="2"/>
  <c r="CI55" i="2"/>
  <c r="AI45" i="2"/>
  <c r="DE26" i="2"/>
  <c r="CQ26" i="2"/>
  <c r="CP22" i="2"/>
  <c r="AP22" i="2"/>
  <c r="AF22" i="2"/>
  <c r="X22" i="2"/>
  <c r="AY32" i="2"/>
  <c r="BK22" i="2"/>
  <c r="CI15" i="2"/>
  <c r="BX32" i="2"/>
  <c r="BU32" i="2"/>
  <c r="BU26" i="2"/>
  <c r="AE33" i="2"/>
  <c r="CE30" i="2"/>
  <c r="AE49" i="2"/>
  <c r="BN22" i="2"/>
  <c r="CE53" i="2"/>
  <c r="BO22" i="2"/>
  <c r="DB22" i="2"/>
  <c r="DJ22" i="2"/>
  <c r="DL22" i="2"/>
  <c r="AE53" i="2"/>
  <c r="CE11" i="2"/>
  <c r="BL22" i="2"/>
  <c r="AE28" i="2"/>
  <c r="AE19" i="2"/>
  <c r="CE46" i="2"/>
  <c r="AZ22" i="2"/>
  <c r="CE22" i="2"/>
  <c r="CE12" i="2"/>
  <c r="CE32" i="2"/>
  <c r="BJ22" i="2"/>
  <c r="DI22" i="2"/>
  <c r="AE47" i="2"/>
  <c r="DA22" i="2"/>
  <c r="T18" i="2"/>
  <c r="BT32" i="2"/>
  <c r="BF32" i="2"/>
  <c r="DA25" i="2"/>
  <c r="BJ25" i="2"/>
  <c r="CV18" i="2"/>
  <c r="CO39" i="2"/>
  <c r="AV26" i="2"/>
  <c r="CH39" i="2"/>
  <c r="CA39" i="2"/>
  <c r="CI39" i="2"/>
  <c r="AE39" i="2"/>
  <c r="AH38" i="2"/>
  <c r="CU25" i="2"/>
  <c r="CA38" i="2"/>
  <c r="CA40" i="2"/>
  <c r="AW26" i="2"/>
  <c r="AE40" i="2"/>
  <c r="CI40" i="2"/>
  <c r="CX25" i="2"/>
  <c r="CO41" i="2"/>
  <c r="AX18" i="2"/>
  <c r="AX26" i="2"/>
  <c r="CA41" i="2"/>
  <c r="AX32" i="2"/>
  <c r="CA35" i="2"/>
  <c r="CO35" i="2"/>
  <c r="AR26" i="2"/>
  <c r="CE35" i="2"/>
  <c r="AA35" i="2"/>
  <c r="AR32" i="2"/>
  <c r="AA38" i="2"/>
  <c r="CH11" i="1"/>
  <c r="CC45" i="1"/>
  <c r="DB17" i="1"/>
  <c r="DK17" i="1"/>
  <c r="DN17" i="1"/>
  <c r="AC52" i="1"/>
  <c r="CP17" i="1"/>
  <c r="AC54" i="1"/>
  <c r="CC24" i="1"/>
  <c r="AC31" i="1"/>
  <c r="AC17" i="1"/>
  <c r="AC44" i="1"/>
  <c r="AP17" i="1"/>
  <c r="AC36" i="1"/>
  <c r="CV17" i="1"/>
  <c r="DI17" i="1"/>
  <c r="BT17" i="1"/>
  <c r="AC42" i="1"/>
  <c r="BQ17" i="1"/>
  <c r="CC47" i="1"/>
  <c r="DQ17" i="1"/>
  <c r="CI22" i="1"/>
  <c r="AH23" i="1"/>
  <c r="CY22" i="2"/>
  <c r="DK26" i="2"/>
  <c r="V25" i="2"/>
  <c r="CF25" i="2"/>
  <c r="CA37" i="2"/>
  <c r="AA19" i="2"/>
  <c r="AA31" i="2"/>
  <c r="CA18" i="2"/>
  <c r="DO18" i="2"/>
  <c r="AA54" i="2"/>
  <c r="DN18" i="2"/>
  <c r="BC18" i="2"/>
  <c r="CA22" i="2"/>
  <c r="AA14" i="2"/>
  <c r="CA53" i="2"/>
  <c r="CA42" i="2"/>
  <c r="CA23" i="2"/>
  <c r="BY26" i="2"/>
  <c r="CN18" i="2"/>
  <c r="AN22" i="2"/>
  <c r="AN18" i="2"/>
  <c r="AO36" i="2"/>
  <c r="CO55" i="2"/>
  <c r="AO14" i="2"/>
  <c r="DN32" i="2"/>
  <c r="CO32" i="2"/>
  <c r="AO54" i="2"/>
  <c r="BO32" i="2"/>
  <c r="BL32" i="2"/>
  <c r="CO56" i="2"/>
  <c r="AO53" i="2"/>
  <c r="CO23" i="2"/>
  <c r="CO45" i="2"/>
  <c r="DO32" i="2"/>
  <c r="CO53" i="2"/>
  <c r="CO22" i="2"/>
  <c r="DQ32" i="2"/>
  <c r="BN32" i="2"/>
  <c r="DI32" i="2"/>
  <c r="AO17" i="2"/>
  <c r="CO46" i="2"/>
  <c r="AO32" i="2"/>
  <c r="BP32" i="2"/>
  <c r="DL32" i="2"/>
  <c r="AO31" i="2"/>
  <c r="Z32" i="2"/>
  <c r="CM22" i="2"/>
  <c r="AM26" i="2"/>
  <c r="CS22" i="2"/>
  <c r="AS26" i="2"/>
  <c r="DK22" i="2"/>
  <c r="AH30" i="2"/>
  <c r="X25" i="2"/>
  <c r="AG32" i="2"/>
  <c r="AI36" i="2"/>
  <c r="AI30" i="2"/>
  <c r="CI30" i="2"/>
  <c r="DD26" i="2"/>
  <c r="DH26" i="2"/>
  <c r="BJ26" i="2"/>
  <c r="AI46" i="2"/>
  <c r="AI13" i="2"/>
  <c r="AI43" i="2"/>
  <c r="CI58" i="2"/>
  <c r="CI60" i="2"/>
  <c r="BB26" i="2"/>
  <c r="AI12" i="2"/>
  <c r="DJ26" i="2"/>
  <c r="BH26" i="2"/>
  <c r="AI52" i="2"/>
  <c r="AI53" i="2"/>
  <c r="BL26" i="2"/>
  <c r="DC26" i="2"/>
  <c r="AI42" i="2"/>
  <c r="CI59" i="2"/>
  <c r="CI44" i="2"/>
  <c r="CI27" i="2"/>
  <c r="CI50" i="2"/>
  <c r="CK32" i="2"/>
  <c r="CQ32" i="2"/>
  <c r="AP26" i="2"/>
  <c r="AP32" i="2"/>
  <c r="BV22" i="2"/>
  <c r="V32" i="2"/>
  <c r="BV32" i="2"/>
  <c r="CF32" i="2"/>
  <c r="AF26" i="2"/>
  <c r="CF22" i="2"/>
  <c r="AF18" i="2"/>
  <c r="BG32" i="2"/>
  <c r="CE15" i="2"/>
  <c r="X18" i="2"/>
  <c r="W26" i="2"/>
  <c r="U32" i="2"/>
  <c r="AE12" i="2"/>
  <c r="AE36" i="2"/>
  <c r="AE30" i="2"/>
  <c r="AE42" i="2"/>
  <c r="BC22" i="2"/>
  <c r="BI22" i="2"/>
  <c r="AE44" i="2"/>
  <c r="CE52" i="2"/>
  <c r="BA22" i="2"/>
  <c r="CE59" i="2"/>
  <c r="AE13" i="2"/>
  <c r="DC22" i="2"/>
  <c r="BH22" i="2"/>
  <c r="AE57" i="2"/>
  <c r="DD22" i="2"/>
  <c r="CE50" i="2"/>
  <c r="DP22" i="2"/>
  <c r="CE44" i="2"/>
  <c r="AE11" i="2"/>
  <c r="AE45" i="2"/>
  <c r="CE60" i="2"/>
  <c r="CE47" i="2"/>
  <c r="BB22" i="2"/>
  <c r="CY26" i="2"/>
  <c r="CH18" i="2"/>
  <c r="AH22" i="2"/>
  <c r="BT26" i="2"/>
  <c r="T26" i="2"/>
  <c r="CH42" i="2"/>
  <c r="BD25" i="2"/>
  <c r="CH51" i="2"/>
  <c r="DH25" i="2"/>
  <c r="AH44" i="2"/>
  <c r="DB25" i="2"/>
  <c r="AH33" i="2"/>
  <c r="CN25" i="2"/>
  <c r="CH47" i="2"/>
  <c r="BA25" i="2"/>
  <c r="AH53" i="2"/>
  <c r="CM25" i="2"/>
  <c r="DI25" i="2"/>
  <c r="AG25" i="2"/>
  <c r="BM25" i="2"/>
  <c r="AH12" i="2"/>
  <c r="BP25" i="2"/>
  <c r="CH32" i="2"/>
  <c r="DD25" i="2"/>
  <c r="AH18" i="2"/>
  <c r="AH54" i="2"/>
  <c r="AH23" i="2"/>
  <c r="AE24" i="2"/>
  <c r="U31" i="2"/>
  <c r="CE24" i="2"/>
  <c r="AE31" i="2"/>
  <c r="CL24" i="2"/>
  <c r="CE31" i="2"/>
  <c r="U27" i="2"/>
  <c r="H11" i="4"/>
  <c r="AC11" i="1"/>
  <c r="BW24" i="1"/>
  <c r="W49" i="1"/>
  <c r="BW55" i="1"/>
  <c r="BN11" i="1"/>
  <c r="W60" i="1"/>
  <c r="BM11" i="1"/>
  <c r="BW11" i="1"/>
  <c r="W51" i="1"/>
  <c r="W50" i="1"/>
  <c r="BW58" i="1"/>
  <c r="AJ11" i="1"/>
  <c r="BT11" i="1"/>
  <c r="W44" i="1"/>
  <c r="BW42" i="1"/>
  <c r="BW46" i="1"/>
  <c r="BW54" i="1"/>
  <c r="BW31" i="1"/>
  <c r="W59" i="1"/>
  <c r="DJ11" i="1"/>
  <c r="DR11" i="1"/>
  <c r="W11" i="1"/>
  <c r="BW47" i="1"/>
  <c r="W54" i="1"/>
  <c r="BW50" i="1"/>
  <c r="BW56" i="1"/>
  <c r="BB11" i="1"/>
  <c r="BS11" i="1"/>
  <c r="W47" i="1"/>
  <c r="BW48" i="1"/>
  <c r="W52" i="1"/>
  <c r="DG11" i="1"/>
  <c r="DC11" i="1"/>
  <c r="W45" i="1"/>
  <c r="BW44" i="1"/>
  <c r="W46" i="1"/>
  <c r="DP11" i="1"/>
  <c r="W43" i="1"/>
  <c r="W24" i="1"/>
  <c r="BW15" i="1"/>
  <c r="BC11" i="1"/>
  <c r="W57" i="1"/>
  <c r="BK18" i="2"/>
  <c r="AY18" i="2"/>
  <c r="DK18" i="2"/>
  <c r="CY18" i="2"/>
  <c r="BT18" i="2"/>
  <c r="CE18" i="2"/>
  <c r="DM18" i="2"/>
  <c r="AI18" i="2"/>
  <c r="AS18" i="2"/>
  <c r="CA14" i="2"/>
  <c r="DB18" i="2"/>
  <c r="AA45" i="2"/>
  <c r="AA59" i="2"/>
  <c r="AA48" i="2"/>
  <c r="CA43" i="2"/>
  <c r="BP18" i="2"/>
  <c r="CA54" i="2"/>
  <c r="DQ18" i="2"/>
  <c r="CA19" i="2"/>
  <c r="CA46" i="2"/>
  <c r="AA60" i="2"/>
  <c r="BB18" i="2"/>
  <c r="CA31" i="2"/>
  <c r="BN18" i="2"/>
  <c r="AA27" i="2"/>
  <c r="CA59" i="2"/>
  <c r="CA16" i="2"/>
  <c r="DJ18" i="2"/>
  <c r="AA24" i="2"/>
  <c r="CA26" i="2"/>
  <c r="DC18" i="2"/>
  <c r="AA23" i="2"/>
  <c r="AA30" i="2"/>
  <c r="CA33" i="2"/>
  <c r="AA37" i="2"/>
  <c r="AA42" i="2"/>
  <c r="BF18" i="2"/>
  <c r="U18" i="2"/>
  <c r="BV18" i="2"/>
  <c r="AP18" i="2"/>
  <c r="CQ18" i="2"/>
  <c r="CI18" i="2"/>
  <c r="CS18" i="2"/>
  <c r="AM18" i="2"/>
  <c r="CM18" i="2"/>
  <c r="DG18" i="2"/>
  <c r="CA25" i="2"/>
  <c r="BU18" i="2"/>
  <c r="BX18" i="2"/>
  <c r="AA15" i="2"/>
  <c r="V18" i="2"/>
  <c r="AG18" i="2"/>
  <c r="CO18" i="2"/>
  <c r="AO18" i="2"/>
  <c r="BY18" i="2"/>
  <c r="CA57" i="2"/>
  <c r="BL18" i="2"/>
  <c r="CA45" i="2"/>
  <c r="CA56" i="2"/>
  <c r="BE18" i="2"/>
  <c r="AA28" i="2"/>
  <c r="BH18" i="2"/>
  <c r="AA47" i="2"/>
  <c r="AA18" i="2"/>
  <c r="DA18" i="2"/>
  <c r="AA13" i="2"/>
  <c r="BI18" i="2"/>
  <c r="CA52" i="2"/>
  <c r="BD18" i="2"/>
  <c r="CA32" i="2"/>
  <c r="DP18" i="2"/>
  <c r="AA22" i="2"/>
  <c r="BQ18" i="2"/>
  <c r="CA55" i="2"/>
  <c r="CA13" i="2"/>
  <c r="BA18" i="2"/>
  <c r="AA58" i="2"/>
  <c r="AA26" i="2"/>
  <c r="CA24" i="2"/>
  <c r="CA49" i="2"/>
  <c r="AA12" i="2"/>
  <c r="W28" i="2"/>
  <c r="BW46" i="2"/>
  <c r="W27" i="2"/>
  <c r="DP14" i="2"/>
  <c r="AT12" i="2"/>
  <c r="BE37" i="2"/>
  <c r="CT52" i="2"/>
  <c r="CT37" i="2"/>
  <c r="AT50" i="2"/>
  <c r="CT49" i="2"/>
  <c r="AQ13" i="1"/>
  <c r="Y31" i="1"/>
  <c r="BY31" i="1"/>
  <c r="AI31" i="1"/>
  <c r="CC31" i="1"/>
  <c r="CQ17" i="1"/>
  <c r="AQ11" i="1"/>
  <c r="AQ23" i="1"/>
  <c r="CQ11" i="1"/>
  <c r="W60" i="2"/>
  <c r="W53" i="2"/>
  <c r="W56" i="2"/>
  <c r="DD14" i="2"/>
  <c r="CT47" i="2"/>
  <c r="DB37" i="2"/>
  <c r="CT46" i="2"/>
  <c r="BJ37" i="2"/>
  <c r="AT60" i="2"/>
  <c r="DK19" i="2"/>
  <c r="BM19" i="2"/>
  <c r="AF19" i="2"/>
  <c r="BV19" i="2"/>
  <c r="AQ19" i="2"/>
  <c r="CG19" i="2"/>
  <c r="AM19" i="2"/>
  <c r="CO19" i="2"/>
  <c r="CN19" i="2"/>
  <c r="AB50" i="2"/>
  <c r="AB13" i="2"/>
  <c r="CB55" i="2"/>
  <c r="BD19" i="2"/>
  <c r="CB47" i="2"/>
  <c r="AB48" i="2"/>
  <c r="CB26" i="2"/>
  <c r="CB43" i="2"/>
  <c r="CB23" i="2"/>
  <c r="CB11" i="2"/>
  <c r="AB47" i="2"/>
  <c r="AB53" i="2"/>
  <c r="AB27" i="2"/>
  <c r="AB42" i="2"/>
  <c r="CB50" i="2"/>
  <c r="DD19" i="2"/>
  <c r="BP19" i="2"/>
  <c r="AB19" i="2"/>
  <c r="DO19" i="2"/>
  <c r="CB24" i="2"/>
  <c r="AB12" i="2"/>
  <c r="CB52" i="2"/>
  <c r="BC19" i="2"/>
  <c r="AB46" i="2"/>
  <c r="AB37" i="2"/>
  <c r="AB51" i="2"/>
  <c r="CB15" i="2"/>
  <c r="BG19" i="2"/>
  <c r="BT19" i="2"/>
  <c r="T19" i="2"/>
  <c r="U19" i="2"/>
  <c r="BU19" i="2"/>
  <c r="CF19" i="2"/>
  <c r="AG19" i="2"/>
  <c r="CB25" i="2"/>
  <c r="DG19" i="2"/>
  <c r="CY19" i="2"/>
  <c r="DF19" i="2"/>
  <c r="CE19" i="2"/>
  <c r="DM19" i="2"/>
  <c r="AP19" i="2"/>
  <c r="CI19" i="2"/>
  <c r="X19" i="2"/>
  <c r="CS19" i="2"/>
  <c r="DE19" i="2"/>
  <c r="DJ19" i="2"/>
  <c r="BO19" i="2"/>
  <c r="AB45" i="2"/>
  <c r="AB52" i="2"/>
  <c r="CB12" i="2"/>
  <c r="AB29" i="2"/>
  <c r="AB26" i="2"/>
  <c r="CB54" i="2"/>
  <c r="AB43" i="2"/>
  <c r="CB13" i="2"/>
  <c r="CB18" i="2"/>
  <c r="CB59" i="2"/>
  <c r="CB22" i="2"/>
  <c r="AB14" i="2"/>
  <c r="DB19" i="2"/>
  <c r="DC19" i="2"/>
  <c r="AB34" i="2"/>
  <c r="DA19" i="2"/>
  <c r="AB18" i="2"/>
  <c r="DH19" i="2"/>
  <c r="CB31" i="2"/>
  <c r="CB32" i="2"/>
  <c r="CB21" i="2"/>
  <c r="CB30" i="2"/>
  <c r="CB49" i="2"/>
  <c r="CB33" i="2"/>
  <c r="BK19" i="2"/>
  <c r="AY19" i="2"/>
  <c r="DM27" i="2"/>
  <c r="CE27" i="2"/>
  <c r="BU27" i="2"/>
  <c r="X27" i="2"/>
  <c r="AY27" i="2"/>
  <c r="CF27" i="2"/>
  <c r="AI27" i="2"/>
  <c r="AG27" i="2"/>
  <c r="CJ15" i="2"/>
  <c r="CS27" i="2"/>
  <c r="BZ27" i="2"/>
  <c r="BQ27" i="2"/>
  <c r="CJ42" i="2"/>
  <c r="DB27" i="2"/>
  <c r="AJ45" i="2"/>
  <c r="CJ51" i="2"/>
  <c r="AJ53" i="2"/>
  <c r="AJ11" i="2"/>
  <c r="AJ14" i="2"/>
  <c r="CJ21" i="2"/>
  <c r="AJ56" i="2"/>
  <c r="CJ53" i="2"/>
  <c r="AJ32" i="2"/>
  <c r="CJ14" i="2"/>
  <c r="CJ57" i="2"/>
  <c r="AJ44" i="2"/>
  <c r="AJ54" i="2"/>
  <c r="AJ29" i="2"/>
  <c r="CJ16" i="2"/>
  <c r="AJ18" i="2"/>
  <c r="AJ60" i="2"/>
  <c r="AJ30" i="2"/>
  <c r="AJ23" i="2"/>
  <c r="DA27" i="2"/>
  <c r="AJ31" i="2"/>
  <c r="AJ52" i="2"/>
  <c r="AJ16" i="2"/>
  <c r="CJ33" i="2"/>
  <c r="AJ33" i="2"/>
  <c r="CO27" i="2"/>
  <c r="CN27" i="2"/>
  <c r="BY27" i="2"/>
  <c r="AJ15" i="2"/>
  <c r="DK27" i="2"/>
  <c r="BT27" i="2"/>
  <c r="AD27" i="2"/>
  <c r="DF27" i="2"/>
  <c r="AS27" i="2"/>
  <c r="Z27" i="2"/>
  <c r="DE27" i="2"/>
  <c r="CJ59" i="2"/>
  <c r="AJ49" i="2"/>
  <c r="AJ51" i="2"/>
  <c r="BI27" i="2"/>
  <c r="AJ28" i="2"/>
  <c r="CJ58" i="2"/>
  <c r="DH27" i="2"/>
  <c r="DO27" i="2"/>
  <c r="AJ59" i="2"/>
  <c r="CJ26" i="2"/>
  <c r="AJ48" i="2"/>
  <c r="AJ20" i="2"/>
  <c r="DN27" i="2"/>
  <c r="DL27" i="2"/>
  <c r="CJ43" i="2"/>
  <c r="CJ47" i="2"/>
  <c r="CJ20" i="2"/>
  <c r="CJ11" i="2"/>
  <c r="CZ27" i="2"/>
  <c r="AJ17" i="2"/>
  <c r="CJ24" i="2"/>
  <c r="CJ17" i="2"/>
  <c r="BA27" i="2"/>
  <c r="BE27" i="2"/>
  <c r="AJ22" i="2"/>
  <c r="CJ37" i="2"/>
  <c r="BP27" i="2"/>
  <c r="AH27" i="2"/>
  <c r="BF27" i="2"/>
  <c r="T27" i="2"/>
  <c r="AE27" i="2"/>
  <c r="AF27" i="2"/>
  <c r="V27" i="2"/>
  <c r="BV27" i="2"/>
  <c r="CP27" i="2"/>
  <c r="CG27" i="2"/>
  <c r="DG27" i="2"/>
  <c r="AM27" i="2"/>
  <c r="CJ27" i="2"/>
  <c r="DC27" i="2"/>
  <c r="CJ48" i="2"/>
  <c r="AJ26" i="2"/>
  <c r="CJ55" i="2"/>
  <c r="CJ31" i="2"/>
  <c r="CJ29" i="2"/>
  <c r="BO27" i="2"/>
  <c r="BL27" i="2"/>
  <c r="BN27" i="2"/>
  <c r="CJ46" i="2"/>
  <c r="AJ55" i="2"/>
  <c r="AJ13" i="2"/>
  <c r="CJ56" i="2"/>
  <c r="AZ27" i="2"/>
  <c r="BB27" i="2"/>
  <c r="AJ19" i="2"/>
  <c r="DJ27" i="2"/>
  <c r="BJ27" i="2"/>
  <c r="AJ50" i="2"/>
  <c r="AJ47" i="2"/>
  <c r="AJ24" i="2"/>
  <c r="DI27" i="2"/>
  <c r="AJ12" i="2"/>
  <c r="CJ30" i="2"/>
  <c r="AJ27" i="2"/>
  <c r="CJ36" i="2"/>
  <c r="AJ37" i="2"/>
  <c r="BK27" i="2"/>
  <c r="BM27" i="2"/>
  <c r="AL28" i="2"/>
  <c r="U28" i="2"/>
  <c r="BU28" i="2"/>
  <c r="DK28" i="2"/>
  <c r="AF28" i="2"/>
  <c r="AP28" i="2"/>
  <c r="CP28" i="2"/>
  <c r="BE28" i="2"/>
  <c r="CK49" i="2"/>
  <c r="CK46" i="2"/>
  <c r="CK53" i="2"/>
  <c r="CK45" i="2"/>
  <c r="AK24" i="2"/>
  <c r="AK28" i="2"/>
  <c r="BH28" i="2"/>
  <c r="AK32" i="2"/>
  <c r="AK44" i="2"/>
  <c r="AK27" i="2"/>
  <c r="AK60" i="2"/>
  <c r="DJ28" i="2"/>
  <c r="BI28" i="2"/>
  <c r="AK22" i="2"/>
  <c r="CK18" i="2"/>
  <c r="CK51" i="2"/>
  <c r="CK52" i="2"/>
  <c r="AK26" i="2"/>
  <c r="BN28" i="2"/>
  <c r="CK30" i="2"/>
  <c r="CK23" i="2"/>
  <c r="AK56" i="2"/>
  <c r="CK33" i="2"/>
  <c r="BD28" i="2"/>
  <c r="CK48" i="2"/>
  <c r="AK54" i="2"/>
  <c r="AG28" i="2"/>
  <c r="AM28" i="2"/>
  <c r="CO28" i="2"/>
  <c r="Y28" i="2"/>
  <c r="AK15" i="2"/>
  <c r="BG28" i="2"/>
  <c r="T28" i="2"/>
  <c r="CE28" i="2"/>
  <c r="X28" i="2"/>
  <c r="BM28" i="2"/>
  <c r="BV28" i="2"/>
  <c r="CK56" i="2"/>
  <c r="AK31" i="2"/>
  <c r="CK47" i="2"/>
  <c r="CK22" i="2"/>
  <c r="AK49" i="2"/>
  <c r="CK28" i="2"/>
  <c r="AK51" i="2"/>
  <c r="DH28" i="2"/>
  <c r="AZ28" i="2"/>
  <c r="DP28" i="2"/>
  <c r="CK13" i="2"/>
  <c r="AK53" i="2"/>
  <c r="BA28" i="2"/>
  <c r="AK21" i="2"/>
  <c r="AK17" i="2"/>
  <c r="CK14" i="2"/>
  <c r="BQ28" i="2"/>
  <c r="CK24" i="2"/>
  <c r="AK18" i="2"/>
  <c r="CK12" i="2"/>
  <c r="DI28" i="2"/>
  <c r="AK14" i="2"/>
  <c r="AK37" i="2"/>
  <c r="DQ28" i="2"/>
  <c r="CK31" i="2"/>
  <c r="CK36" i="2"/>
  <c r="AI28" i="2"/>
  <c r="AO28" i="2"/>
  <c r="BF28" i="2"/>
  <c r="CF28" i="2"/>
  <c r="V28" i="2"/>
  <c r="BB28" i="2"/>
  <c r="AK13" i="2"/>
  <c r="DC28" i="2"/>
  <c r="CK29" i="2"/>
  <c r="DN28" i="2"/>
  <c r="CK16" i="2"/>
  <c r="DO28" i="2"/>
  <c r="DD28" i="2"/>
  <c r="CK34" i="2"/>
  <c r="CK54" i="2"/>
  <c r="AK11" i="2"/>
  <c r="CK43" i="2"/>
  <c r="AK47" i="2"/>
  <c r="DB28" i="2"/>
  <c r="CK50" i="2"/>
  <c r="AK12" i="2"/>
  <c r="CK44" i="2"/>
  <c r="AK48" i="2"/>
  <c r="CK59" i="2"/>
  <c r="DL28" i="2"/>
  <c r="DA28" i="2"/>
  <c r="BC28" i="2"/>
  <c r="AK19" i="2"/>
  <c r="BJ28" i="2"/>
  <c r="AK33" i="2"/>
  <c r="CK20" i="2"/>
  <c r="AK36" i="2"/>
  <c r="BX28" i="2"/>
  <c r="DM28" i="2"/>
  <c r="AS28" i="2"/>
  <c r="CS28" i="2"/>
  <c r="AN28" i="2"/>
  <c r="BK28" i="2"/>
  <c r="AH14" i="2"/>
  <c r="CE14" i="2"/>
  <c r="AD14" i="2"/>
  <c r="CD14" i="2"/>
  <c r="DB14" i="2"/>
  <c r="BW58" i="2"/>
  <c r="BH14" i="2"/>
  <c r="W49" i="2"/>
  <c r="BW13" i="2"/>
  <c r="DI14" i="2"/>
  <c r="BW43" i="2"/>
  <c r="BW22" i="2"/>
  <c r="W23" i="2"/>
  <c r="W50" i="2"/>
  <c r="BW50" i="2"/>
  <c r="W57" i="2"/>
  <c r="W19" i="2"/>
  <c r="BW14" i="2"/>
  <c r="BD14" i="2"/>
  <c r="W58" i="2"/>
  <c r="BW55" i="2"/>
  <c r="BW28" i="2"/>
  <c r="W47" i="2"/>
  <c r="BW33" i="2"/>
  <c r="BW52" i="2"/>
  <c r="BW37" i="2"/>
  <c r="DJ14" i="2"/>
  <c r="BW36" i="2"/>
  <c r="W36" i="2"/>
  <c r="BG14" i="2"/>
  <c r="AF14" i="2"/>
  <c r="CF14" i="2"/>
  <c r="V14" i="2"/>
  <c r="AP14" i="2"/>
  <c r="AI14" i="2"/>
  <c r="AG14" i="2"/>
  <c r="CS14" i="2"/>
  <c r="CM14" i="2"/>
  <c r="CN14" i="2"/>
  <c r="BX14" i="2"/>
  <c r="DF14" i="2"/>
  <c r="BT14" i="2"/>
  <c r="W48" i="2"/>
  <c r="DE14" i="2"/>
  <c r="W46" i="2"/>
  <c r="BW44" i="2"/>
  <c r="BW27" i="2"/>
  <c r="BW12" i="2"/>
  <c r="W45" i="2"/>
  <c r="BL14" i="2"/>
  <c r="BW18" i="2"/>
  <c r="BJ14" i="2"/>
  <c r="BW23" i="2"/>
  <c r="BO14" i="2"/>
  <c r="DQ14" i="2"/>
  <c r="W42" i="2"/>
  <c r="BW53" i="2"/>
  <c r="BW42" i="2"/>
  <c r="W13" i="2"/>
  <c r="DL14" i="2"/>
  <c r="BW32" i="2"/>
  <c r="W43" i="2"/>
  <c r="W52" i="2"/>
  <c r="BW45" i="2"/>
  <c r="W33" i="2"/>
  <c r="BP14" i="2"/>
  <c r="BV14" i="2"/>
  <c r="DK14" i="2"/>
  <c r="CO14" i="2"/>
  <c r="T14" i="2"/>
  <c r="AE14" i="2"/>
  <c r="BU14" i="2"/>
  <c r="BW19" i="2"/>
  <c r="BW59" i="2"/>
  <c r="W22" i="2"/>
  <c r="BW49" i="2"/>
  <c r="BW51" i="2"/>
  <c r="W12" i="2"/>
  <c r="W11" i="2"/>
  <c r="BW11" i="2"/>
  <c r="BW31" i="2"/>
  <c r="DN14" i="2"/>
  <c r="W24" i="2"/>
  <c r="BW24" i="2"/>
  <c r="BW30" i="2"/>
  <c r="DA14" i="2"/>
  <c r="CZ14" i="2"/>
  <c r="W32" i="2"/>
  <c r="W31" i="2"/>
  <c r="AZ14" i="2"/>
  <c r="DO14" i="2"/>
  <c r="W14" i="2"/>
  <c r="W55" i="2"/>
  <c r="W44" i="2"/>
  <c r="DH14" i="2"/>
  <c r="BI14" i="2"/>
  <c r="BA14" i="2"/>
  <c r="BM14" i="2"/>
  <c r="CQ14" i="2"/>
  <c r="CG14" i="2"/>
  <c r="DG14" i="2"/>
  <c r="AY14" i="2"/>
  <c r="AM14" i="2"/>
  <c r="AN14" i="2"/>
  <c r="CY14" i="2"/>
  <c r="AT55" i="2"/>
  <c r="BL37" i="2"/>
  <c r="CT42" i="2"/>
  <c r="AT44" i="2"/>
  <c r="AT23" i="2"/>
  <c r="BC37" i="2"/>
  <c r="CT54" i="2"/>
  <c r="BH37" i="2"/>
  <c r="AT48" i="2"/>
  <c r="DE37" i="2"/>
  <c r="AT22" i="2"/>
  <c r="BI37" i="2"/>
  <c r="CT32" i="2"/>
  <c r="CT36" i="2"/>
  <c r="CT26" i="2"/>
  <c r="BQ37" i="2"/>
  <c r="CT30" i="2"/>
  <c r="AT58" i="2"/>
  <c r="AT56" i="2"/>
  <c r="DQ37" i="2"/>
  <c r="DP37" i="2"/>
  <c r="CT57" i="2"/>
  <c r="CT22" i="2"/>
  <c r="AT49" i="2"/>
  <c r="BV37" i="2"/>
  <c r="CI37" i="2"/>
  <c r="CC37" i="2"/>
  <c r="AY37" i="2"/>
  <c r="CS37" i="2"/>
  <c r="CM37" i="2"/>
  <c r="AN37" i="2"/>
  <c r="DK37" i="2"/>
  <c r="T37" i="2"/>
  <c r="CT50" i="2"/>
  <c r="AT42" i="2"/>
  <c r="CZ37" i="2"/>
  <c r="CT28" i="2"/>
  <c r="CT27" i="2"/>
  <c r="CT60" i="2"/>
  <c r="AT45" i="2"/>
  <c r="CT59" i="2"/>
  <c r="AT57" i="2"/>
  <c r="BB37" i="2"/>
  <c r="AT19" i="2"/>
  <c r="BA37" i="2"/>
  <c r="CT14" i="2"/>
  <c r="CT51" i="2"/>
  <c r="AT53" i="2"/>
  <c r="DL37" i="2"/>
  <c r="AT59" i="2"/>
  <c r="CT58" i="2"/>
  <c r="AT36" i="2"/>
  <c r="CT18" i="2"/>
  <c r="AT14" i="2"/>
  <c r="BO37" i="2"/>
  <c r="AT26" i="2"/>
  <c r="DO37" i="2"/>
  <c r="U37" i="2"/>
  <c r="V37" i="2"/>
  <c r="AI37" i="2"/>
  <c r="AG37" i="2"/>
  <c r="CT15" i="2"/>
  <c r="BG37" i="2"/>
  <c r="AM37" i="2"/>
  <c r="CO37" i="2"/>
  <c r="BT37" i="2"/>
  <c r="AT47" i="2"/>
  <c r="CT53" i="2"/>
  <c r="AT54" i="2"/>
  <c r="AT51" i="2"/>
  <c r="AT27" i="2"/>
  <c r="CT19" i="2"/>
  <c r="R37" i="1"/>
  <c r="AW17" i="1" s="1"/>
  <c r="AT32" i="2"/>
  <c r="CT48" i="2"/>
  <c r="BD37" i="2"/>
  <c r="AT28" i="2"/>
  <c r="AT13" i="2"/>
  <c r="DH37" i="2"/>
  <c r="DI37" i="2"/>
  <c r="CT44" i="2"/>
  <c r="AT37" i="2"/>
  <c r="AT18" i="2"/>
  <c r="AT11" i="2"/>
  <c r="CT55" i="2"/>
  <c r="CT23" i="2"/>
  <c r="AZ37" i="2"/>
  <c r="CT56" i="2"/>
  <c r="DJ37" i="2"/>
  <c r="BP37" i="2"/>
  <c r="AE37" i="2"/>
  <c r="CE37" i="2"/>
  <c r="AT15" i="2"/>
  <c r="BX37" i="2"/>
  <c r="CF37" i="2"/>
  <c r="CP37" i="2"/>
  <c r="AO37" i="2"/>
  <c r="BF37" i="2"/>
  <c r="CT34" i="2"/>
  <c r="BP29" i="2"/>
  <c r="DE29" i="2"/>
  <c r="AT24" i="2"/>
  <c r="CT29" i="2"/>
  <c r="CT21" i="2"/>
  <c r="CL12" i="2"/>
  <c r="BT24" i="2"/>
  <c r="DM31" i="2"/>
  <c r="DF33" i="2"/>
  <c r="AT33" i="2"/>
  <c r="CT33" i="2"/>
  <c r="CT12" i="2"/>
  <c r="CT24" i="2"/>
  <c r="CL50" i="2"/>
  <c r="DF34" i="2"/>
  <c r="AL37" i="2"/>
  <c r="BO29" i="2"/>
  <c r="AL18" i="2"/>
  <c r="BC29" i="2"/>
  <c r="BM16" i="2"/>
  <c r="CI38" i="1"/>
  <c r="AT31" i="2"/>
  <c r="BH29" i="2"/>
  <c r="CL47" i="2"/>
  <c r="BL29" i="2"/>
  <c r="BT33" i="2"/>
  <c r="T24" i="2"/>
  <c r="BT31" i="2"/>
  <c r="T31" i="2"/>
  <c r="T20" i="2"/>
  <c r="BF12" i="2"/>
  <c r="CT31" i="2"/>
  <c r="AL30" i="2"/>
  <c r="AL12" i="2"/>
  <c r="AL20" i="2"/>
  <c r="AL21" i="2"/>
  <c r="CL22" i="2"/>
  <c r="AL54" i="2"/>
  <c r="CL55" i="2"/>
  <c r="T12" i="2"/>
  <c r="BG24" i="2"/>
  <c r="AL50" i="2"/>
  <c r="BB29" i="2"/>
  <c r="CL45" i="2"/>
  <c r="DC29" i="2"/>
  <c r="BI29" i="2"/>
  <c r="CL53" i="2"/>
  <c r="T34" i="2"/>
  <c r="AY31" i="2"/>
  <c r="BF31" i="2"/>
  <c r="BK31" i="2"/>
  <c r="DF24" i="2"/>
  <c r="Y15" i="2"/>
  <c r="AP25" i="2"/>
  <c r="CH33" i="2"/>
  <c r="BW25" i="1"/>
  <c r="BI25" i="1"/>
  <c r="AK52" i="1"/>
  <c r="AK24" i="1"/>
  <c r="BM25" i="1"/>
  <c r="BL25" i="1"/>
  <c r="CK11" i="1"/>
  <c r="CK25" i="1"/>
  <c r="BF25" i="1"/>
  <c r="DQ25" i="1"/>
  <c r="AK47" i="1"/>
  <c r="CK49" i="1"/>
  <c r="DE25" i="1"/>
  <c r="CK56" i="1"/>
  <c r="CK42" i="1"/>
  <c r="CK48" i="1"/>
  <c r="AK48" i="1"/>
  <c r="CK52" i="1"/>
  <c r="AA25" i="1"/>
  <c r="CK46" i="1"/>
  <c r="BO25" i="1"/>
  <c r="CK53" i="1"/>
  <c r="BY25" i="1"/>
  <c r="CK23" i="1"/>
  <c r="AK15" i="1"/>
  <c r="DP25" i="1"/>
  <c r="AK25" i="1"/>
  <c r="BQ25" i="1"/>
  <c r="BP25" i="1"/>
  <c r="CR25" i="1"/>
  <c r="DG25" i="1"/>
  <c r="DC25" i="1"/>
  <c r="DM25" i="1"/>
  <c r="CK15" i="1"/>
  <c r="CV25" i="1"/>
  <c r="DN25" i="1"/>
  <c r="AR25" i="1"/>
  <c r="BG25" i="1"/>
  <c r="BK25" i="1"/>
  <c r="BS25" i="1"/>
  <c r="CJ25" i="1"/>
  <c r="BD25" i="1"/>
  <c r="AI25" i="1"/>
  <c r="AK32" i="1"/>
  <c r="AK60" i="1"/>
  <c r="DR25" i="1"/>
  <c r="BR25" i="1"/>
  <c r="AK31" i="1"/>
  <c r="BH25" i="1"/>
  <c r="W25" i="1"/>
  <c r="CK45" i="1"/>
  <c r="DB25" i="1"/>
  <c r="AK53" i="1"/>
  <c r="Y25" i="1"/>
  <c r="AK22" i="1"/>
  <c r="CC25" i="1"/>
  <c r="AK50" i="1"/>
  <c r="BE25" i="1"/>
  <c r="CK31" i="1"/>
  <c r="AK55" i="1"/>
  <c r="CK59" i="1"/>
  <c r="H25" i="4"/>
  <c r="AK45" i="1"/>
  <c r="BN25" i="1"/>
  <c r="DS25" i="1"/>
  <c r="AJ25" i="1"/>
  <c r="CK43" i="1"/>
  <c r="AK17" i="1"/>
  <c r="AK43" i="1"/>
  <c r="AK57" i="1"/>
  <c r="CK60" i="1"/>
  <c r="AK11" i="1"/>
  <c r="CK47" i="1"/>
  <c r="DD25" i="1"/>
  <c r="CK13" i="1"/>
  <c r="AH25" i="1"/>
  <c r="BB25" i="1"/>
  <c r="CK24" i="1"/>
  <c r="DL25" i="1"/>
  <c r="DJ25" i="1"/>
  <c r="DO25" i="1"/>
  <c r="CK50" i="1"/>
  <c r="AC25" i="1"/>
  <c r="CA25" i="1"/>
  <c r="AV25" i="1"/>
  <c r="AP25" i="1"/>
  <c r="AK30" i="1"/>
  <c r="AK56" i="1"/>
  <c r="CK22" i="1"/>
  <c r="DK25" i="1"/>
  <c r="AK59" i="1"/>
  <c r="CK54" i="1"/>
  <c r="BJ25" i="1"/>
  <c r="AK44" i="1"/>
  <c r="DI25" i="1"/>
  <c r="CK17" i="1"/>
  <c r="BC25" i="1"/>
  <c r="AK54" i="1"/>
  <c r="AK42" i="1"/>
  <c r="CK55" i="1"/>
  <c r="AK51" i="1"/>
  <c r="CQ25" i="1"/>
  <c r="AK36" i="1"/>
  <c r="CK36" i="1"/>
  <c r="CK32" i="1"/>
  <c r="CP25" i="1"/>
  <c r="AK46" i="1"/>
  <c r="DT25" i="1"/>
  <c r="AQ25" i="1"/>
  <c r="AK13" i="1"/>
  <c r="AK58" i="1"/>
  <c r="AK49" i="1"/>
  <c r="CK44" i="1"/>
  <c r="CK51" i="1"/>
  <c r="DH25" i="1"/>
  <c r="CI25" i="1"/>
  <c r="CH25" i="1"/>
  <c r="CK30" i="1"/>
  <c r="CK57" i="1"/>
  <c r="CK58" i="1"/>
  <c r="DF25" i="1"/>
  <c r="BT25" i="1"/>
  <c r="CK35" i="1"/>
  <c r="T33" i="2"/>
  <c r="BT12" i="2"/>
  <c r="T32" i="2"/>
  <c r="AY33" i="2"/>
  <c r="BM31" i="2"/>
  <c r="BK26" i="2"/>
  <c r="BG33" i="2"/>
  <c r="AY26" i="2"/>
  <c r="BG31" i="2"/>
  <c r="DF32" i="2"/>
  <c r="CH60" i="2"/>
  <c r="DK31" i="2"/>
  <c r="CH54" i="2"/>
  <c r="AH56" i="2"/>
  <c r="CY25" i="2"/>
  <c r="BU25" i="2"/>
  <c r="AH49" i="2"/>
  <c r="CH50" i="2"/>
  <c r="CH59" i="2"/>
  <c r="CH24" i="2"/>
  <c r="AH46" i="2"/>
  <c r="DJ25" i="2"/>
  <c r="CH23" i="2"/>
  <c r="AT25" i="2"/>
  <c r="BF25" i="2"/>
  <c r="CH21" i="2"/>
  <c r="CI25" i="2"/>
  <c r="CG25" i="2"/>
  <c r="BT25" i="2"/>
  <c r="CZ55" i="1"/>
  <c r="BF24" i="2"/>
  <c r="BM32" i="2"/>
  <c r="DF26" i="2"/>
  <c r="AZ25" i="2"/>
  <c r="AH47" i="2"/>
  <c r="CH46" i="2"/>
  <c r="AB25" i="2"/>
  <c r="CK25" i="2"/>
  <c r="BI25" i="2"/>
  <c r="DP25" i="2"/>
  <c r="AI25" i="2"/>
  <c r="AH15" i="2"/>
  <c r="CH43" i="2"/>
  <c r="AH60" i="2"/>
  <c r="AH55" i="2"/>
  <c r="Z25" i="2"/>
  <c r="CH36" i="2"/>
  <c r="CH58" i="2"/>
  <c r="BG25" i="2"/>
  <c r="AH17" i="2"/>
  <c r="AH29" i="2"/>
  <c r="CP40" i="1"/>
  <c r="W31" i="1"/>
  <c r="W17" i="1"/>
  <c r="BK17" i="1"/>
  <c r="AC15" i="1"/>
  <c r="AC43" i="1"/>
  <c r="AI17" i="1"/>
  <c r="DT17" i="1"/>
  <c r="CC56" i="1"/>
  <c r="CC22" i="1"/>
  <c r="DM17" i="1"/>
  <c r="CC53" i="1"/>
  <c r="BE17" i="1"/>
  <c r="BP17" i="1"/>
  <c r="BH17" i="1"/>
  <c r="AC50" i="1"/>
  <c r="BN17" i="1"/>
  <c r="AQ17" i="1"/>
  <c r="CC32" i="1"/>
  <c r="DF17" i="1"/>
  <c r="DC17" i="1"/>
  <c r="AC46" i="1"/>
  <c r="BL17" i="1"/>
  <c r="DD17" i="1"/>
  <c r="AJ17" i="1"/>
  <c r="CC42" i="1"/>
  <c r="DL17" i="1"/>
  <c r="CC54" i="1"/>
  <c r="CQ23" i="1"/>
  <c r="CI31" i="1"/>
  <c r="W34" i="2"/>
  <c r="BW16" i="2"/>
  <c r="BU16" i="2"/>
  <c r="Y25" i="2"/>
  <c r="CQ13" i="1"/>
  <c r="CY16" i="2"/>
  <c r="BF16" i="2"/>
  <c r="DF16" i="2"/>
  <c r="DG16" i="2"/>
  <c r="T16" i="2"/>
  <c r="U16" i="2"/>
  <c r="AF16" i="2"/>
  <c r="AP16" i="2"/>
  <c r="AP61" i="2" s="1"/>
  <c r="AG16" i="2"/>
  <c r="BX16" i="2"/>
  <c r="BY15" i="2"/>
  <c r="DK16" i="2"/>
  <c r="BY25" i="2"/>
  <c r="BG16" i="2"/>
  <c r="BT16" i="2"/>
  <c r="CT16" i="2"/>
  <c r="AT16" i="2"/>
  <c r="W16" i="2"/>
  <c r="X16" i="2"/>
  <c r="CP16" i="2"/>
  <c r="AK16" i="2"/>
  <c r="AI16" i="2"/>
  <c r="CO16" i="2"/>
  <c r="AN16" i="2"/>
  <c r="Y17" i="2"/>
  <c r="BY29" i="2"/>
  <c r="DN16" i="2"/>
  <c r="Y54" i="2"/>
  <c r="BY58" i="2"/>
  <c r="BY13" i="2"/>
  <c r="DH16" i="2"/>
  <c r="Y47" i="2"/>
  <c r="BY43" i="2"/>
  <c r="Y23" i="2"/>
  <c r="Y21" i="2"/>
  <c r="Y24" i="2"/>
  <c r="BY55" i="2"/>
  <c r="Y32" i="2"/>
  <c r="BY52" i="2"/>
  <c r="BY24" i="2"/>
  <c r="Y58" i="2"/>
  <c r="Y18" i="2"/>
  <c r="DP16" i="2"/>
  <c r="DB16" i="2"/>
  <c r="BJ16" i="2"/>
  <c r="Y45" i="2"/>
  <c r="BY60" i="2"/>
  <c r="Y44" i="2"/>
  <c r="Y16" i="2"/>
  <c r="BY21" i="2"/>
  <c r="DQ16" i="2"/>
  <c r="R16" i="1"/>
  <c r="CJ16" i="1" s="1"/>
  <c r="BY36" i="2"/>
  <c r="AB16" i="2"/>
  <c r="DM16" i="2"/>
  <c r="BK16" i="2"/>
  <c r="CE16" i="2"/>
  <c r="AE16" i="2"/>
  <c r="AY16" i="2"/>
  <c r="CI16" i="2"/>
  <c r="CG16" i="2"/>
  <c r="AS16" i="2"/>
  <c r="CS16" i="2"/>
  <c r="AM16" i="2"/>
  <c r="CM16" i="2"/>
  <c r="AO16" i="2"/>
  <c r="CN16" i="2"/>
  <c r="Y14" i="2"/>
  <c r="BY34" i="2"/>
  <c r="DC16" i="2"/>
  <c r="Y43" i="2"/>
  <c r="BY16" i="2"/>
  <c r="BY53" i="2"/>
  <c r="BY12" i="2"/>
  <c r="DO16" i="2"/>
  <c r="Y56" i="2"/>
  <c r="BN16" i="2"/>
  <c r="Y59" i="2"/>
  <c r="BY28" i="2"/>
  <c r="Y26" i="2"/>
  <c r="BY22" i="2"/>
  <c r="BY14" i="2"/>
  <c r="BP16" i="2"/>
  <c r="BY51" i="2"/>
  <c r="Y42" i="2"/>
  <c r="Y52" i="2"/>
  <c r="BY32" i="2"/>
  <c r="BC16" i="2"/>
  <c r="BY20" i="2"/>
  <c r="Y19" i="2"/>
  <c r="BD16" i="2"/>
  <c r="Y30" i="2"/>
  <c r="AZ16" i="2"/>
  <c r="BY33" i="2"/>
  <c r="BY30" i="2"/>
  <c r="Y22" i="2"/>
  <c r="CB16" i="2"/>
  <c r="AY17" i="2"/>
  <c r="BZ25" i="2"/>
  <c r="BT17" i="2"/>
  <c r="CT17" i="2"/>
  <c r="AT17" i="2"/>
  <c r="U17" i="2"/>
  <c r="BZ15" i="2"/>
  <c r="BZ61" i="2" s="1"/>
  <c r="CF17" i="2"/>
  <c r="BV17" i="2"/>
  <c r="AP17" i="2"/>
  <c r="CI17" i="2"/>
  <c r="CG17" i="2"/>
  <c r="DF17" i="2"/>
  <c r="AS17" i="2"/>
  <c r="DG17" i="2"/>
  <c r="CE17" i="2"/>
  <c r="BU17" i="2"/>
  <c r="W17" i="2"/>
  <c r="X17" i="2"/>
  <c r="AF17" i="2"/>
  <c r="V17" i="2"/>
  <c r="CP17" i="2"/>
  <c r="CK17" i="2"/>
  <c r="AG17" i="2"/>
  <c r="BX17" i="2"/>
  <c r="CS17" i="2"/>
  <c r="CM17" i="2"/>
  <c r="Z14" i="2"/>
  <c r="DD17" i="2"/>
  <c r="Z47" i="2"/>
  <c r="BZ42" i="2"/>
  <c r="AZ17" i="2"/>
  <c r="BO17" i="2"/>
  <c r="Z19" i="2"/>
  <c r="BZ48" i="2"/>
  <c r="BZ28" i="2"/>
  <c r="BZ50" i="2"/>
  <c r="BZ58" i="2"/>
  <c r="BE17" i="2"/>
  <c r="BZ17" i="2"/>
  <c r="Z48" i="2"/>
  <c r="BZ18" i="2"/>
  <c r="Z23" i="2"/>
  <c r="BZ19" i="2"/>
  <c r="BZ29" i="2"/>
  <c r="DO17" i="2"/>
  <c r="BZ31" i="2"/>
  <c r="BZ12" i="2"/>
  <c r="Z17" i="2"/>
  <c r="Z28" i="2"/>
  <c r="Z11" i="2"/>
  <c r="BZ20" i="2"/>
  <c r="BZ24" i="2"/>
  <c r="BZ33" i="2"/>
  <c r="BZ30" i="2"/>
  <c r="Z36" i="2"/>
  <c r="CO17" i="2"/>
  <c r="CB17" i="2"/>
  <c r="AA17" i="2"/>
  <c r="T17" i="2"/>
  <c r="AE17" i="2"/>
  <c r="BW17" i="2"/>
  <c r="BM17" i="2"/>
  <c r="BZ34" i="2"/>
  <c r="BA17" i="2"/>
  <c r="DC17" i="2"/>
  <c r="DN17" i="2"/>
  <c r="Z56" i="2"/>
  <c r="Z51" i="2"/>
  <c r="BZ14" i="2"/>
  <c r="Z20" i="2"/>
  <c r="Z61" i="2" s="1"/>
  <c r="DB17" i="2"/>
  <c r="BZ43" i="2"/>
  <c r="Z22" i="2"/>
  <c r="BZ49" i="2"/>
  <c r="BZ16" i="2"/>
  <c r="BZ13" i="2"/>
  <c r="BD17" i="2"/>
  <c r="BZ55" i="2"/>
  <c r="DA17" i="2"/>
  <c r="Z57" i="2"/>
  <c r="BC17" i="2"/>
  <c r="BZ53" i="2"/>
  <c r="Z60" i="2"/>
  <c r="BZ52" i="2"/>
  <c r="BZ26" i="2"/>
  <c r="BQ17" i="2"/>
  <c r="BI17" i="2"/>
  <c r="BZ37" i="2"/>
  <c r="Z18" i="2"/>
  <c r="Z37" i="2"/>
  <c r="AN17" i="2"/>
  <c r="CN17" i="2"/>
  <c r="CA17" i="2"/>
  <c r="BF17" i="2"/>
  <c r="DM20" i="2"/>
  <c r="AC25" i="2"/>
  <c r="CC25" i="2"/>
  <c r="BM20" i="2"/>
  <c r="CF20" i="2"/>
  <c r="AP20" i="2"/>
  <c r="CI20" i="2"/>
  <c r="CG20" i="2"/>
  <c r="AC14" i="2"/>
  <c r="BH20" i="2"/>
  <c r="DN20" i="2"/>
  <c r="CC60" i="2"/>
  <c r="AC32" i="2"/>
  <c r="BE20" i="2"/>
  <c r="AC60" i="2"/>
  <c r="CC18" i="2"/>
  <c r="CC21" i="2"/>
  <c r="AC31" i="2"/>
  <c r="CC47" i="2"/>
  <c r="CC16" i="2"/>
  <c r="DE20" i="2"/>
  <c r="CC52" i="2"/>
  <c r="AC48" i="2"/>
  <c r="CC22" i="2"/>
  <c r="BD20" i="2"/>
  <c r="AC27" i="2"/>
  <c r="AC16" i="2"/>
  <c r="AC59" i="2"/>
  <c r="R20" i="1"/>
  <c r="CR20" i="1" s="1"/>
  <c r="CC43" i="2"/>
  <c r="BI20" i="2"/>
  <c r="CC17" i="2"/>
  <c r="AC21" i="2"/>
  <c r="AC52" i="2"/>
  <c r="CC45" i="2"/>
  <c r="CC11" i="2"/>
  <c r="CC36" i="2"/>
  <c r="BX20" i="2"/>
  <c r="DG20" i="2"/>
  <c r="CS20" i="2"/>
  <c r="CM20" i="2"/>
  <c r="BT20" i="2"/>
  <c r="CE20" i="2"/>
  <c r="U20" i="2"/>
  <c r="BW20" i="2"/>
  <c r="DK20" i="2"/>
  <c r="AF20" i="2"/>
  <c r="V20" i="2"/>
  <c r="CP20" i="2"/>
  <c r="AK20" i="2"/>
  <c r="AG20" i="2"/>
  <c r="CC49" i="2"/>
  <c r="DP20" i="2"/>
  <c r="DL20" i="2"/>
  <c r="AC54" i="2"/>
  <c r="CC32" i="2"/>
  <c r="DB20" i="2"/>
  <c r="AC46" i="2"/>
  <c r="AC34" i="2"/>
  <c r="CC54" i="2"/>
  <c r="AC28" i="2"/>
  <c r="AC53" i="2"/>
  <c r="DJ20" i="2"/>
  <c r="AC23" i="2"/>
  <c r="AC29" i="2"/>
  <c r="CC19" i="2"/>
  <c r="CC57" i="2"/>
  <c r="CC51" i="2"/>
  <c r="AC56" i="2"/>
  <c r="CC44" i="2"/>
  <c r="AC50" i="2"/>
  <c r="DA20" i="2"/>
  <c r="DA61" i="2" s="1"/>
  <c r="AC55" i="2"/>
  <c r="DO20" i="2"/>
  <c r="AC13" i="2"/>
  <c r="BC20" i="2"/>
  <c r="BB20" i="2"/>
  <c r="AC33" i="2"/>
  <c r="DH20" i="2"/>
  <c r="AC36" i="2"/>
  <c r="CC15" i="2"/>
  <c r="AO20" i="2"/>
  <c r="CO20" i="2"/>
  <c r="CN20" i="2"/>
  <c r="AY20" i="2"/>
  <c r="CH20" i="2"/>
  <c r="BK20" i="2"/>
  <c r="CT20" i="2"/>
  <c r="AT20" i="2"/>
  <c r="AE20" i="2"/>
  <c r="BU20" i="2"/>
  <c r="W20" i="2"/>
  <c r="BV20" i="2"/>
  <c r="AI20" i="2"/>
  <c r="AC51" i="2"/>
  <c r="AC42" i="2"/>
  <c r="DD20" i="2"/>
  <c r="BQ20" i="2"/>
  <c r="AC11" i="2"/>
  <c r="CC59" i="2"/>
  <c r="BL20" i="2"/>
  <c r="DQ20" i="2"/>
  <c r="BN20" i="2"/>
  <c r="BO20" i="2"/>
  <c r="AC26" i="2"/>
  <c r="AZ20" i="2"/>
  <c r="AC12" i="2"/>
  <c r="AC22" i="2"/>
  <c r="AC57" i="2"/>
  <c r="CC24" i="2"/>
  <c r="AC58" i="2"/>
  <c r="AC47" i="2"/>
  <c r="AC19" i="2"/>
  <c r="AC43" i="2"/>
  <c r="BP20" i="2"/>
  <c r="AC30" i="2"/>
  <c r="AC18" i="2"/>
  <c r="DC20" i="2"/>
  <c r="AC49" i="2"/>
  <c r="CC13" i="2"/>
  <c r="BA20" i="2"/>
  <c r="CC28" i="2"/>
  <c r="BF20" i="2"/>
  <c r="AM20" i="2"/>
  <c r="AN20" i="2"/>
  <c r="CB20" i="2"/>
  <c r="AB20" i="2"/>
  <c r="AA20" i="2"/>
  <c r="CA20" i="2"/>
  <c r="CY20" i="2"/>
  <c r="DK34" i="2"/>
  <c r="DE34" i="2"/>
  <c r="CQ25" i="2"/>
  <c r="AQ25" i="2"/>
  <c r="BT34" i="2"/>
  <c r="CE34" i="2"/>
  <c r="BU34" i="2"/>
  <c r="BW34" i="2"/>
  <c r="CF34" i="2"/>
  <c r="BV34" i="2"/>
  <c r="CP34" i="2"/>
  <c r="BE34" i="2"/>
  <c r="BQ34" i="2"/>
  <c r="AQ50" i="2"/>
  <c r="CQ48" i="2"/>
  <c r="CQ56" i="2"/>
  <c r="BL34" i="2"/>
  <c r="AQ34" i="2"/>
  <c r="AQ27" i="2"/>
  <c r="CQ27" i="2"/>
  <c r="AQ11" i="2"/>
  <c r="AQ49" i="2"/>
  <c r="CQ29" i="2"/>
  <c r="AQ32" i="2"/>
  <c r="AQ51" i="2"/>
  <c r="AQ21" i="2"/>
  <c r="AQ30" i="2"/>
  <c r="DP34" i="2"/>
  <c r="AQ26" i="2"/>
  <c r="CQ58" i="2"/>
  <c r="CQ34" i="2"/>
  <c r="BI34" i="2"/>
  <c r="AQ13" i="2"/>
  <c r="CQ49" i="2"/>
  <c r="CQ52" i="2"/>
  <c r="AQ37" i="2"/>
  <c r="DQ34" i="2"/>
  <c r="AQ54" i="2"/>
  <c r="AQ29" i="2"/>
  <c r="CQ33" i="2"/>
  <c r="CI34" i="2"/>
  <c r="CG34" i="2"/>
  <c r="BX34" i="2"/>
  <c r="BK34" i="2"/>
  <c r="CS34" i="2"/>
  <c r="AT34" i="2"/>
  <c r="AF34" i="2"/>
  <c r="V34" i="2"/>
  <c r="AQ55" i="2"/>
  <c r="AQ31" i="2"/>
  <c r="BO34" i="2"/>
  <c r="DA34" i="2"/>
  <c r="AQ14" i="2"/>
  <c r="CQ43" i="2"/>
  <c r="DN34" i="2"/>
  <c r="CQ28" i="2"/>
  <c r="CQ24" i="2"/>
  <c r="BA34" i="2"/>
  <c r="CZ34" i="2"/>
  <c r="AZ34" i="2"/>
  <c r="CQ23" i="2"/>
  <c r="BH34" i="2"/>
  <c r="CQ20" i="2"/>
  <c r="AQ48" i="2"/>
  <c r="AQ22" i="2"/>
  <c r="AQ33" i="2"/>
  <c r="AQ44" i="2"/>
  <c r="CQ31" i="2"/>
  <c r="AQ20" i="2"/>
  <c r="BC34" i="2"/>
  <c r="BC61" i="2" s="1"/>
  <c r="AQ28" i="2"/>
  <c r="CQ30" i="2"/>
  <c r="CQ13" i="2"/>
  <c r="AQ18" i="2"/>
  <c r="CQ45" i="2"/>
  <c r="DI34" i="2"/>
  <c r="AK34" i="2"/>
  <c r="AG34" i="2"/>
  <c r="BF34" i="2"/>
  <c r="BF61" i="2" s="1"/>
  <c r="BM34" i="2"/>
  <c r="CN34" i="2"/>
  <c r="AN34" i="2"/>
  <c r="DM34" i="2"/>
  <c r="CY34" i="2"/>
  <c r="CH34" i="2"/>
  <c r="AH34" i="2"/>
  <c r="AE34" i="2"/>
  <c r="U34" i="2"/>
  <c r="BG34" i="2"/>
  <c r="AP34" i="2"/>
  <c r="BD34" i="2"/>
  <c r="CQ47" i="2"/>
  <c r="BB34" i="2"/>
  <c r="CQ42" i="2"/>
  <c r="BP34" i="2"/>
  <c r="BP61" i="2" s="1"/>
  <c r="DB34" i="2"/>
  <c r="CQ46" i="2"/>
  <c r="AQ23" i="2"/>
  <c r="DH34" i="2"/>
  <c r="CQ17" i="2"/>
  <c r="CQ51" i="2"/>
  <c r="DL34" i="2"/>
  <c r="CQ57" i="2"/>
  <c r="CQ50" i="2"/>
  <c r="CQ19" i="2"/>
  <c r="DJ34" i="2"/>
  <c r="BJ34" i="2"/>
  <c r="CQ16" i="2"/>
  <c r="DO34" i="2"/>
  <c r="DD34" i="2"/>
  <c r="AQ12" i="2"/>
  <c r="AQ61" i="2" s="1"/>
  <c r="AQ53" i="2"/>
  <c r="CQ53" i="2"/>
  <c r="AQ24" i="2"/>
  <c r="CQ36" i="2"/>
  <c r="CQ59" i="2"/>
  <c r="CQ11" i="2"/>
  <c r="CQ37" i="2"/>
  <c r="CQ61" i="2" s="1"/>
  <c r="AI34" i="2"/>
  <c r="CM34" i="2"/>
  <c r="CJ34" i="2"/>
  <c r="CO34" i="2"/>
  <c r="CB34" i="2"/>
  <c r="AA34" i="2"/>
  <c r="AY34" i="2"/>
  <c r="CY21" i="2"/>
  <c r="AD25" i="2"/>
  <c r="CD25" i="2"/>
  <c r="AD48" i="2"/>
  <c r="BE21" i="2"/>
  <c r="AT21" i="2"/>
  <c r="AE21" i="2"/>
  <c r="U21" i="2"/>
  <c r="DE21" i="2"/>
  <c r="BI21" i="2"/>
  <c r="DH21" i="2"/>
  <c r="CD44" i="2"/>
  <c r="AD51" i="2"/>
  <c r="BP21" i="2"/>
  <c r="CD56" i="2"/>
  <c r="CD51" i="2"/>
  <c r="AD22" i="2"/>
  <c r="AD53" i="2"/>
  <c r="BQ21" i="2"/>
  <c r="AD52" i="2"/>
  <c r="AD44" i="2"/>
  <c r="CD22" i="2"/>
  <c r="AD57" i="2"/>
  <c r="CD42" i="2"/>
  <c r="CD26" i="2"/>
  <c r="CD61" i="2" s="1"/>
  <c r="CD18" i="2"/>
  <c r="AD50" i="2"/>
  <c r="CD32" i="2"/>
  <c r="AD24" i="2"/>
  <c r="AD34" i="2"/>
  <c r="BD21" i="2"/>
  <c r="DJ21" i="2"/>
  <c r="CD24" i="2"/>
  <c r="CD37" i="2"/>
  <c r="CD59" i="2"/>
  <c r="AD36" i="2"/>
  <c r="BW21" i="2"/>
  <c r="DM21" i="2"/>
  <c r="CP21" i="2"/>
  <c r="BM21" i="2"/>
  <c r="DG21" i="2"/>
  <c r="DG61" i="2" s="1"/>
  <c r="BU21" i="2"/>
  <c r="BN21" i="2"/>
  <c r="CD43" i="2"/>
  <c r="CD45" i="2"/>
  <c r="DB21" i="2"/>
  <c r="CD29" i="2"/>
  <c r="AZ21" i="2"/>
  <c r="CD49" i="2"/>
  <c r="DC21" i="2"/>
  <c r="BC21" i="2"/>
  <c r="CD50" i="2"/>
  <c r="AD47" i="2"/>
  <c r="DI21" i="2"/>
  <c r="CD58" i="2"/>
  <c r="AD49" i="2"/>
  <c r="AD60" i="2"/>
  <c r="AD26" i="2"/>
  <c r="CD57" i="2"/>
  <c r="CD17" i="2"/>
  <c r="DD21" i="2"/>
  <c r="CD13" i="2"/>
  <c r="AD12" i="2"/>
  <c r="CD31" i="2"/>
  <c r="AD17" i="2"/>
  <c r="AD11" i="2"/>
  <c r="AD20" i="2"/>
  <c r="AD37" i="2"/>
  <c r="CD34" i="2"/>
  <c r="CD33" i="2"/>
  <c r="DF21" i="2"/>
  <c r="AF21" i="2"/>
  <c r="V21" i="2"/>
  <c r="V61" i="2" s="1"/>
  <c r="CK21" i="2"/>
  <c r="AG21" i="2"/>
  <c r="AS21" i="2"/>
  <c r="AM21" i="2"/>
  <c r="AJ21" i="2"/>
  <c r="AB21" i="2"/>
  <c r="CA21" i="2"/>
  <c r="BK21" i="2"/>
  <c r="T21" i="2"/>
  <c r="CE21" i="2"/>
  <c r="DL21" i="2"/>
  <c r="AD21" i="2"/>
  <c r="CD60" i="2"/>
  <c r="BA21" i="2"/>
  <c r="CD54" i="2"/>
  <c r="CD55" i="2"/>
  <c r="DN21" i="2"/>
  <c r="AD43" i="2"/>
  <c r="CD53" i="2"/>
  <c r="DQ21" i="2"/>
  <c r="CD46" i="2"/>
  <c r="CD52" i="2"/>
  <c r="DP21" i="2"/>
  <c r="DO21" i="2"/>
  <c r="AD23" i="2"/>
  <c r="CD19" i="2"/>
  <c r="CD21" i="2"/>
  <c r="AD32" i="2"/>
  <c r="AD54" i="2"/>
  <c r="AD19" i="2"/>
  <c r="CD20" i="2"/>
  <c r="CD28" i="2"/>
  <c r="CD27" i="2"/>
  <c r="AD18" i="2"/>
  <c r="AD28" i="2"/>
  <c r="R21" i="1"/>
  <c r="AG31" i="1" s="1"/>
  <c r="AD33" i="2"/>
  <c r="CD30" i="2"/>
  <c r="BX21" i="2"/>
  <c r="BV21" i="2"/>
  <c r="CI21" i="2"/>
  <c r="CI61" i="2" s="1"/>
  <c r="AI21" i="2"/>
  <c r="CG21" i="2"/>
  <c r="AD15" i="2"/>
  <c r="CS21" i="2"/>
  <c r="CM21" i="2"/>
  <c r="AO21" i="2"/>
  <c r="AY21" i="2"/>
  <c r="AY61" i="2" s="1"/>
  <c r="AL25" i="2"/>
  <c r="CL58" i="2"/>
  <c r="DJ29" i="2"/>
  <c r="CL57" i="2"/>
  <c r="CL26" i="2"/>
  <c r="CL23" i="2"/>
  <c r="AL45" i="2"/>
  <c r="AL53" i="2"/>
  <c r="CL28" i="2"/>
  <c r="CL43" i="2"/>
  <c r="CL48" i="2"/>
  <c r="AL26" i="2"/>
  <c r="CL20" i="2"/>
  <c r="AL44" i="2"/>
  <c r="CL56" i="2"/>
  <c r="AL27" i="2"/>
  <c r="CL16" i="2"/>
  <c r="DI29" i="2"/>
  <c r="DL29" i="2"/>
  <c r="AL60" i="2"/>
  <c r="AL51" i="2"/>
  <c r="BE29" i="2"/>
  <c r="CL27" i="2"/>
  <c r="AL29" i="2"/>
  <c r="AL55" i="2"/>
  <c r="CL21" i="2"/>
  <c r="AL48" i="2"/>
  <c r="CL30" i="2"/>
  <c r="CL42" i="2"/>
  <c r="CL36" i="2"/>
  <c r="U29" i="2"/>
  <c r="BU29" i="2"/>
  <c r="BU61" i="2" s="1"/>
  <c r="W29" i="2"/>
  <c r="X29" i="2"/>
  <c r="AY29" i="2"/>
  <c r="AF29" i="2"/>
  <c r="CF29" i="2"/>
  <c r="AK29" i="2"/>
  <c r="CG29" i="2"/>
  <c r="AL15" i="2"/>
  <c r="BX29" i="2"/>
  <c r="BX61" i="2" s="1"/>
  <c r="CL15" i="2"/>
  <c r="CY29" i="2"/>
  <c r="CL25" i="2"/>
  <c r="AL47" i="2"/>
  <c r="AL14" i="2"/>
  <c r="CL13" i="2"/>
  <c r="CL49" i="2"/>
  <c r="AL34" i="2"/>
  <c r="AL17" i="2"/>
  <c r="CL34" i="2"/>
  <c r="DP29" i="2"/>
  <c r="AL58" i="2"/>
  <c r="CL32" i="2"/>
  <c r="AL42" i="2"/>
  <c r="BJ29" i="2"/>
  <c r="AL11" i="2"/>
  <c r="BD29" i="2"/>
  <c r="DQ29" i="2"/>
  <c r="AL24" i="2"/>
  <c r="AL43" i="2"/>
  <c r="DO29" i="2"/>
  <c r="CL44" i="2"/>
  <c r="AL13" i="2"/>
  <c r="CL19" i="2"/>
  <c r="CL29" i="2"/>
  <c r="DB29" i="2"/>
  <c r="CL59" i="2"/>
  <c r="AL19" i="2"/>
  <c r="AL32" i="2"/>
  <c r="CL11" i="2"/>
  <c r="AL33" i="2"/>
  <c r="R29" i="1"/>
  <c r="AH29" i="1" s="1"/>
  <c r="AT29" i="2"/>
  <c r="CP29" i="2"/>
  <c r="CI29" i="2"/>
  <c r="DG29" i="2"/>
  <c r="DK29" i="2"/>
  <c r="AM29" i="2"/>
  <c r="CB29" i="2"/>
  <c r="CB61" i="2" s="1"/>
  <c r="CA29" i="2"/>
  <c r="T29" i="2"/>
  <c r="BT29" i="2"/>
  <c r="CL46" i="2"/>
  <c r="CL52" i="2"/>
  <c r="CL31" i="2"/>
  <c r="DN29" i="2"/>
  <c r="DH29" i="2"/>
  <c r="AL57" i="2"/>
  <c r="AL49" i="2"/>
  <c r="CL60" i="2"/>
  <c r="AL52" i="2"/>
  <c r="BQ29" i="2"/>
  <c r="CL51" i="2"/>
  <c r="AL46" i="2"/>
  <c r="CL17" i="2"/>
  <c r="DD29" i="2"/>
  <c r="AL59" i="2"/>
  <c r="AL23" i="2"/>
  <c r="CL14" i="2"/>
  <c r="DA29" i="2"/>
  <c r="CZ29" i="2"/>
  <c r="CL18" i="2"/>
  <c r="CL54" i="2"/>
  <c r="AL56" i="2"/>
  <c r="AL31" i="2"/>
  <c r="BA29" i="2"/>
  <c r="AL22" i="2"/>
  <c r="BN29" i="2"/>
  <c r="CL37" i="2"/>
  <c r="CL33" i="2"/>
  <c r="AL36" i="2"/>
  <c r="AE29" i="2"/>
  <c r="BW29" i="2"/>
  <c r="DF29" i="2"/>
  <c r="BG29" i="2"/>
  <c r="AP29" i="2"/>
  <c r="AI29" i="2"/>
  <c r="AG29" i="2"/>
  <c r="BF29" i="2"/>
  <c r="BM29" i="2"/>
  <c r="AS29" i="2"/>
  <c r="CS29" i="2"/>
  <c r="CO29" i="2"/>
  <c r="AA29" i="2"/>
  <c r="AR48" i="2"/>
  <c r="DE35" i="2"/>
  <c r="BE35" i="2"/>
  <c r="CY27" i="2"/>
  <c r="CJ25" i="2"/>
  <c r="AJ25" i="2"/>
  <c r="CY28" i="2"/>
  <c r="DE28" i="2"/>
  <c r="AK25" i="2"/>
  <c r="BK14" i="2"/>
  <c r="W25" i="2"/>
  <c r="BW25" i="2"/>
  <c r="BC14" i="2"/>
  <c r="BN14" i="2"/>
  <c r="BE14" i="2"/>
  <c r="BW60" i="2"/>
  <c r="DF37" i="2"/>
  <c r="CT25" i="2"/>
  <c r="CN38" i="2"/>
  <c r="CH31" i="2"/>
  <c r="DG32" i="2"/>
  <c r="CO25" i="2"/>
  <c r="CH57" i="2"/>
  <c r="DG25" i="2"/>
  <c r="CH52" i="2"/>
  <c r="AH51" i="2"/>
  <c r="AH43" i="2"/>
  <c r="CH27" i="2"/>
  <c r="BH25" i="2"/>
  <c r="CH25" i="2"/>
  <c r="BB25" i="2"/>
  <c r="AH59" i="2"/>
  <c r="DF25" i="2"/>
  <c r="AH19" i="2"/>
  <c r="AH28" i="2"/>
  <c r="AH13" i="2"/>
  <c r="AH48" i="2"/>
  <c r="BE25" i="2"/>
  <c r="DO25" i="2"/>
  <c r="CH17" i="2"/>
  <c r="DQ25" i="2"/>
  <c r="AH42" i="2"/>
  <c r="AH26" i="2"/>
  <c r="CH12" i="2"/>
  <c r="CH61" i="2" s="1"/>
  <c r="DE25" i="2"/>
  <c r="DK25" i="2"/>
  <c r="CH45" i="2"/>
  <c r="BQ25" i="2"/>
  <c r="CZ25" i="2"/>
  <c r="CH22" i="2"/>
  <c r="BO25" i="2"/>
  <c r="CH49" i="2"/>
  <c r="CH53" i="2"/>
  <c r="AH45" i="2"/>
  <c r="CH19" i="2"/>
  <c r="AH32" i="2"/>
  <c r="CH14" i="2"/>
  <c r="BN25" i="2"/>
  <c r="CH55" i="2"/>
  <c r="CH26" i="2"/>
  <c r="AH37" i="2"/>
  <c r="AY25" i="2"/>
  <c r="CH56" i="2"/>
  <c r="BL25" i="2"/>
  <c r="AH50" i="2"/>
  <c r="AH21" i="2"/>
  <c r="AH52" i="2"/>
  <c r="CH29" i="2"/>
  <c r="AH16" i="2"/>
  <c r="AH20" i="2"/>
  <c r="CH28" i="2"/>
  <c r="CH37" i="2"/>
  <c r="DN25" i="2"/>
  <c r="DL25" i="2"/>
  <c r="AH25" i="2"/>
  <c r="AH58" i="2"/>
  <c r="BK25" i="2"/>
  <c r="CH16" i="2"/>
  <c r="AH31" i="2"/>
  <c r="CH44" i="2"/>
  <c r="AH24" i="2"/>
  <c r="AH57" i="2"/>
  <c r="CH48" i="2"/>
  <c r="CE25" i="2"/>
  <c r="AA25" i="2"/>
  <c r="DG31" i="2"/>
  <c r="AN25" i="2"/>
  <c r="DM33" i="2"/>
  <c r="CP25" i="2"/>
  <c r="AY12" i="2"/>
  <c r="U25" i="2"/>
  <c r="DN40" i="1"/>
  <c r="DO40" i="1"/>
  <c r="BQ40" i="1"/>
  <c r="CZ31" i="1"/>
  <c r="CZ44" i="1"/>
  <c r="CZ43" i="1"/>
  <c r="W40" i="1"/>
  <c r="AZ51" i="1"/>
  <c r="AZ11" i="1"/>
  <c r="BJ40" i="1"/>
  <c r="AZ15" i="1"/>
  <c r="CZ42" i="1"/>
  <c r="CZ25" i="1"/>
  <c r="BP40" i="1"/>
  <c r="H36" i="4"/>
  <c r="DE36" i="1"/>
  <c r="AV57" i="1"/>
  <c r="AV36" i="1"/>
  <c r="AV60" i="1"/>
  <c r="DT36" i="1"/>
  <c r="DG36" i="1"/>
  <c r="BP36" i="1"/>
  <c r="BG36" i="1"/>
  <c r="CV46" i="1"/>
  <c r="AV32" i="1"/>
  <c r="CV52" i="1"/>
  <c r="BI36" i="1"/>
  <c r="DQ36" i="1"/>
  <c r="AV22" i="1"/>
  <c r="CV47" i="1"/>
  <c r="BH36" i="1"/>
  <c r="AV45" i="1"/>
  <c r="CV31" i="1"/>
  <c r="AV43" i="1"/>
  <c r="CV53" i="1"/>
  <c r="DS36" i="1"/>
  <c r="CV42" i="1"/>
  <c r="DN36" i="1"/>
  <c r="BN36" i="1"/>
  <c r="DO36" i="1"/>
  <c r="BO36" i="1"/>
  <c r="CV44" i="1"/>
  <c r="DL36" i="1"/>
  <c r="AV44" i="1"/>
  <c r="DP36" i="1"/>
  <c r="BE36" i="1"/>
  <c r="DF36" i="1"/>
  <c r="DK36" i="1"/>
  <c r="BB36" i="1"/>
  <c r="DB36" i="1"/>
  <c r="BD36" i="1"/>
  <c r="AV56" i="1"/>
  <c r="CV49" i="1"/>
  <c r="AV30" i="1"/>
  <c r="AV24" i="1"/>
  <c r="CV43" i="1"/>
  <c r="DM36" i="1"/>
  <c r="AV42" i="1"/>
  <c r="AV49" i="1"/>
  <c r="AV31" i="1"/>
  <c r="AV52" i="1"/>
  <c r="AV55" i="1"/>
  <c r="DC36" i="1"/>
  <c r="BC36" i="1"/>
  <c r="DR36" i="1"/>
  <c r="AV50" i="1"/>
  <c r="BJ36" i="1"/>
  <c r="CV48" i="1"/>
  <c r="BR36" i="1"/>
  <c r="CV30" i="1"/>
  <c r="DI36" i="1"/>
  <c r="CV36" i="1"/>
  <c r="AV47" i="1"/>
  <c r="AV48" i="1"/>
  <c r="AV51" i="1"/>
  <c r="CV55" i="1"/>
  <c r="BK36" i="1"/>
  <c r="CV59" i="1"/>
  <c r="AV46" i="1"/>
  <c r="BM36" i="1"/>
  <c r="BS36" i="1"/>
  <c r="BL36" i="1"/>
  <c r="CV32" i="1"/>
  <c r="AV58" i="1"/>
  <c r="AV59" i="1"/>
  <c r="CV22" i="1"/>
  <c r="CV60" i="1"/>
  <c r="CV58" i="1"/>
  <c r="CV24" i="1"/>
  <c r="CV50" i="1"/>
  <c r="DD36" i="1"/>
  <c r="CV54" i="1"/>
  <c r="BQ36" i="1"/>
  <c r="DJ36" i="1"/>
  <c r="CV37" i="1"/>
  <c r="CV56" i="1"/>
  <c r="BT36" i="1"/>
  <c r="CV51" i="1"/>
  <c r="CV45" i="1"/>
  <c r="BF36" i="1"/>
  <c r="AV54" i="1"/>
  <c r="CV57" i="1"/>
  <c r="DH36" i="1"/>
  <c r="AV53" i="1"/>
  <c r="BD24" i="1"/>
  <c r="BR24" i="1"/>
  <c r="CJ52" i="1"/>
  <c r="AJ42" i="1"/>
  <c r="AJ55" i="1"/>
  <c r="DJ24" i="1"/>
  <c r="DC24" i="1"/>
  <c r="BF24" i="1"/>
  <c r="CJ55" i="1"/>
  <c r="BN24" i="1"/>
  <c r="DP24" i="1"/>
  <c r="DO24" i="1"/>
  <c r="AJ59" i="1"/>
  <c r="CJ56" i="1"/>
  <c r="AJ54" i="1"/>
  <c r="CJ31" i="1"/>
  <c r="DL24" i="1"/>
  <c r="BB24" i="1"/>
  <c r="DN24" i="1"/>
  <c r="DF24" i="1"/>
  <c r="BC24" i="1"/>
  <c r="BG24" i="1"/>
  <c r="CJ60" i="1"/>
  <c r="AJ44" i="1"/>
  <c r="BS24" i="1"/>
  <c r="BQ24" i="1"/>
  <c r="AJ46" i="1"/>
  <c r="BP24" i="1"/>
  <c r="BI24" i="1"/>
  <c r="DB24" i="1"/>
  <c r="BO24" i="1"/>
  <c r="DI24" i="1"/>
  <c r="AJ60" i="1"/>
  <c r="CJ50" i="1"/>
  <c r="AJ48" i="1"/>
  <c r="CJ30" i="1"/>
  <c r="AJ57" i="1"/>
  <c r="AJ43" i="1"/>
  <c r="AJ53" i="1"/>
  <c r="CJ59" i="1"/>
  <c r="CJ47" i="1"/>
  <c r="DH24" i="1"/>
  <c r="AJ30" i="1"/>
  <c r="DR24" i="1"/>
  <c r="CJ42" i="1"/>
  <c r="BE24" i="1"/>
  <c r="CJ46" i="1"/>
  <c r="DK24" i="1"/>
  <c r="CJ57" i="1"/>
  <c r="AJ52" i="1"/>
  <c r="BK24" i="1"/>
  <c r="AJ47" i="1"/>
  <c r="DT24" i="1"/>
  <c r="BL24" i="1"/>
  <c r="AJ49" i="1"/>
  <c r="AJ31" i="1"/>
  <c r="AJ32" i="1"/>
  <c r="BM24" i="1"/>
  <c r="CJ54" i="1"/>
  <c r="DQ24" i="1"/>
  <c r="AJ45" i="1"/>
  <c r="AJ50" i="1"/>
  <c r="AJ51" i="1"/>
  <c r="BT24" i="1"/>
  <c r="CJ44" i="1"/>
  <c r="CJ48" i="1"/>
  <c r="DG24" i="1"/>
  <c r="CJ58" i="1"/>
  <c r="AJ24" i="1"/>
  <c r="CJ24" i="1"/>
  <c r="DS24" i="1"/>
  <c r="AJ37" i="1"/>
  <c r="CJ37" i="1"/>
  <c r="DD24" i="1"/>
  <c r="CJ45" i="1"/>
  <c r="BH24" i="1"/>
  <c r="AJ16" i="1"/>
  <c r="BJ24" i="1"/>
  <c r="DE24" i="1"/>
  <c r="H24" i="4"/>
  <c r="AJ22" i="1"/>
  <c r="AJ58" i="1"/>
  <c r="AJ36" i="1"/>
  <c r="CJ51" i="1"/>
  <c r="CJ43" i="1"/>
  <c r="DM24" i="1"/>
  <c r="CJ49" i="1"/>
  <c r="CJ53" i="1"/>
  <c r="AJ56" i="1"/>
  <c r="CJ36" i="1"/>
  <c r="CJ32" i="1"/>
  <c r="CJ22" i="1"/>
  <c r="AJ13" i="1"/>
  <c r="DC22" i="1"/>
  <c r="DF22" i="1"/>
  <c r="AH56" i="1"/>
  <c r="AH51" i="1"/>
  <c r="CH58" i="1"/>
  <c r="H22" i="4"/>
  <c r="AH47" i="1"/>
  <c r="AH44" i="1"/>
  <c r="DL22" i="1"/>
  <c r="DM22" i="1"/>
  <c r="CH24" i="1"/>
  <c r="DE22" i="1"/>
  <c r="AH58" i="1"/>
  <c r="CH32" i="1"/>
  <c r="AH60" i="1"/>
  <c r="BG22" i="1"/>
  <c r="AH48" i="1"/>
  <c r="BH22" i="1"/>
  <c r="BP22" i="1"/>
  <c r="DP22" i="1"/>
  <c r="BF22" i="1"/>
  <c r="BQ22" i="1"/>
  <c r="CH50" i="1"/>
  <c r="BR22" i="1"/>
  <c r="CH43" i="1"/>
  <c r="AH55" i="1"/>
  <c r="CH22" i="1"/>
  <c r="AH49" i="1"/>
  <c r="CH55" i="1"/>
  <c r="BK22" i="1"/>
  <c r="CH44" i="1"/>
  <c r="AH30" i="1"/>
  <c r="CH52" i="1"/>
  <c r="AH20" i="1"/>
  <c r="AH42" i="1"/>
  <c r="CH30" i="1"/>
  <c r="BB22" i="1"/>
  <c r="CH51" i="1"/>
  <c r="CH42" i="1"/>
  <c r="CH46" i="1"/>
  <c r="AH57" i="1"/>
  <c r="DH22" i="1"/>
  <c r="AH46" i="1"/>
  <c r="DG22" i="1"/>
  <c r="AH52" i="1"/>
  <c r="AH45" i="1"/>
  <c r="BT22" i="1"/>
  <c r="DB22" i="1"/>
  <c r="BE22" i="1"/>
  <c r="DN22" i="1"/>
  <c r="BM22" i="1"/>
  <c r="AH50" i="1"/>
  <c r="AH31" i="1"/>
  <c r="CH57" i="1"/>
  <c r="DD22" i="1"/>
  <c r="BL22" i="1"/>
  <c r="AH22" i="1"/>
  <c r="AH32" i="1"/>
  <c r="CH54" i="1"/>
  <c r="CH53" i="1"/>
  <c r="DT22" i="1"/>
  <c r="DK22" i="1"/>
  <c r="BO22" i="1"/>
  <c r="CH56" i="1"/>
  <c r="DQ22" i="1"/>
  <c r="BI22" i="1"/>
  <c r="AH59" i="1"/>
  <c r="CH60" i="1"/>
  <c r="BS22" i="1"/>
  <c r="AH54" i="1"/>
  <c r="AH36" i="1"/>
  <c r="DO22" i="1"/>
  <c r="BD22" i="1"/>
  <c r="CH49" i="1"/>
  <c r="BN22" i="1"/>
  <c r="AH53" i="1"/>
  <c r="BJ22" i="1"/>
  <c r="CH37" i="1"/>
  <c r="AH43" i="1"/>
  <c r="DR22" i="1"/>
  <c r="CH31" i="1"/>
  <c r="DS22" i="1"/>
  <c r="CH59" i="1"/>
  <c r="AH24" i="1"/>
  <c r="DJ22" i="1"/>
  <c r="CH48" i="1"/>
  <c r="CH45" i="1"/>
  <c r="BC22" i="1"/>
  <c r="CH36" i="1"/>
  <c r="DI22" i="1"/>
  <c r="CH47" i="1"/>
  <c r="BB16" i="1"/>
  <c r="CB45" i="1"/>
  <c r="BH16" i="1"/>
  <c r="DQ16" i="1"/>
  <c r="AB24" i="1"/>
  <c r="BN16" i="1"/>
  <c r="AB31" i="1"/>
  <c r="CB22" i="1"/>
  <c r="DC16" i="1"/>
  <c r="DF16" i="1"/>
  <c r="AB47" i="1"/>
  <c r="BS16" i="1"/>
  <c r="CB16" i="1"/>
  <c r="CB59" i="1"/>
  <c r="CB48" i="1"/>
  <c r="DP16" i="1"/>
  <c r="CB57" i="1"/>
  <c r="BP16" i="1"/>
  <c r="BF16" i="1"/>
  <c r="BK16" i="1"/>
  <c r="AB22" i="1"/>
  <c r="AB50" i="1"/>
  <c r="CB49" i="1"/>
  <c r="CB58" i="1"/>
  <c r="BE16" i="1"/>
  <c r="DE16" i="1"/>
  <c r="AB60" i="1"/>
  <c r="BG16" i="1"/>
  <c r="CB31" i="1"/>
  <c r="CB43" i="1"/>
  <c r="AB16" i="1"/>
  <c r="CB55" i="1"/>
  <c r="CB44" i="1"/>
  <c r="AB57" i="1"/>
  <c r="DB16" i="1"/>
  <c r="BM16" i="1"/>
  <c r="BD16" i="1"/>
  <c r="DJ16" i="1"/>
  <c r="AB48" i="1"/>
  <c r="AB53" i="1"/>
  <c r="BC16" i="1"/>
  <c r="CB51" i="1"/>
  <c r="CB52" i="1"/>
  <c r="DD16" i="1"/>
  <c r="CB24" i="1"/>
  <c r="AB45" i="1"/>
  <c r="CB60" i="1"/>
  <c r="DN16" i="1"/>
  <c r="AB51" i="1"/>
  <c r="BQ16" i="1"/>
  <c r="H16" i="4"/>
  <c r="AB30" i="1"/>
  <c r="BI16" i="1"/>
  <c r="CB56" i="1"/>
  <c r="DS16" i="1"/>
  <c r="AB59" i="1"/>
  <c r="CB54" i="1"/>
  <c r="BT16" i="1"/>
  <c r="DL16" i="1"/>
  <c r="CB47" i="1"/>
  <c r="DO16" i="1"/>
  <c r="CB20" i="1"/>
  <c r="H32" i="4"/>
  <c r="AR59" i="1"/>
  <c r="CR50" i="1"/>
  <c r="BT32" i="1"/>
  <c r="CR54" i="1"/>
  <c r="BQ32" i="1"/>
  <c r="BE32" i="1"/>
  <c r="AR42" i="1"/>
  <c r="DQ32" i="1"/>
  <c r="AR47" i="1"/>
  <c r="CR48" i="1"/>
  <c r="CR46" i="1"/>
  <c r="DK32" i="1"/>
  <c r="CR16" i="1"/>
  <c r="CR43" i="1"/>
  <c r="CR32" i="1"/>
  <c r="AR31" i="1"/>
  <c r="CR36" i="1"/>
  <c r="AR20" i="1"/>
  <c r="BO32" i="1"/>
  <c r="AR46" i="1"/>
  <c r="AR30" i="1"/>
  <c r="CR45" i="1"/>
  <c r="BP32" i="1"/>
  <c r="BL32" i="1"/>
  <c r="AR45" i="1"/>
  <c r="BD32" i="1"/>
  <c r="DE32" i="1"/>
  <c r="DS32" i="1"/>
  <c r="BB32" i="1"/>
  <c r="BR32" i="1"/>
  <c r="BG32" i="1"/>
  <c r="DN32" i="1"/>
  <c r="CR51" i="1"/>
  <c r="CR59" i="1"/>
  <c r="AR53" i="1"/>
  <c r="BI32" i="1"/>
  <c r="AR48" i="1"/>
  <c r="AR52" i="1"/>
  <c r="BC32" i="1"/>
  <c r="DP32" i="1"/>
  <c r="CR44" i="1"/>
  <c r="CR49" i="1"/>
  <c r="AR56" i="1"/>
  <c r="AR24" i="1"/>
  <c r="AR58" i="1"/>
  <c r="AR54" i="1"/>
  <c r="CR30" i="1"/>
  <c r="CR60" i="1"/>
  <c r="DL32" i="1"/>
  <c r="DC32" i="1"/>
  <c r="CR55" i="1"/>
  <c r="AR44" i="1"/>
  <c r="DO32" i="1"/>
  <c r="DB32" i="1"/>
  <c r="AR50" i="1"/>
  <c r="AR43" i="1"/>
  <c r="DT32" i="1"/>
  <c r="CR37" i="1"/>
  <c r="BJ32" i="1"/>
  <c r="DM32" i="1"/>
  <c r="BH32" i="1"/>
  <c r="CR58" i="1"/>
  <c r="DI32" i="1"/>
  <c r="CR31" i="1"/>
  <c r="BF32" i="1"/>
  <c r="AR36" i="1"/>
  <c r="BM32" i="1"/>
  <c r="CR24" i="1"/>
  <c r="AR55" i="1"/>
  <c r="DF32" i="1"/>
  <c r="BN32" i="1"/>
  <c r="DR32" i="1"/>
  <c r="BK32" i="1"/>
  <c r="CR53" i="1"/>
  <c r="DJ32" i="1"/>
  <c r="AR49" i="1"/>
  <c r="CR57" i="1"/>
  <c r="AR16" i="1"/>
  <c r="AR32" i="1"/>
  <c r="AR57" i="1"/>
  <c r="DH32" i="1"/>
  <c r="AR51" i="1"/>
  <c r="AR22" i="1"/>
  <c r="DG32" i="1"/>
  <c r="DD32" i="1"/>
  <c r="CR47" i="1"/>
  <c r="CR52" i="1"/>
  <c r="AR60" i="1"/>
  <c r="CR42" i="1"/>
  <c r="CR56" i="1"/>
  <c r="BS32" i="1"/>
  <c r="CR22" i="1"/>
  <c r="DO30" i="1"/>
  <c r="CP51" i="1"/>
  <c r="BH30" i="1"/>
  <c r="BQ30" i="1"/>
  <c r="BG30" i="1"/>
  <c r="BB30" i="1"/>
  <c r="CP60" i="1"/>
  <c r="DD30" i="1"/>
  <c r="AP45" i="1"/>
  <c r="DJ30" i="1"/>
  <c r="AP43" i="1"/>
  <c r="AP55" i="1"/>
  <c r="CP16" i="1"/>
  <c r="DE30" i="1"/>
  <c r="BS30" i="1"/>
  <c r="BJ30" i="1"/>
  <c r="AP31" i="1"/>
  <c r="BI30" i="1"/>
  <c r="CP44" i="1"/>
  <c r="CP56" i="1"/>
  <c r="AP42" i="1"/>
  <c r="AP32" i="1"/>
  <c r="DF30" i="1"/>
  <c r="BL30" i="1"/>
  <c r="AP51" i="1"/>
  <c r="DC30" i="1"/>
  <c r="H30" i="4"/>
  <c r="CP57" i="1"/>
  <c r="CP31" i="1"/>
  <c r="DK30" i="1"/>
  <c r="BM30" i="1"/>
  <c r="AP57" i="1"/>
  <c r="BF30" i="1"/>
  <c r="AP50" i="1"/>
  <c r="AP53" i="1"/>
  <c r="AP44" i="1"/>
  <c r="AP59" i="1"/>
  <c r="AP47" i="1"/>
  <c r="AP52" i="1"/>
  <c r="BD30" i="1"/>
  <c r="AP24" i="1"/>
  <c r="CP32" i="1"/>
  <c r="BC30" i="1"/>
  <c r="CP46" i="1"/>
  <c r="AP48" i="1"/>
  <c r="AP37" i="1"/>
  <c r="AP54" i="1"/>
  <c r="BR30" i="1"/>
  <c r="CP43" i="1"/>
  <c r="CP58" i="1"/>
  <c r="CP45" i="1"/>
  <c r="DH30" i="1"/>
  <c r="AP56" i="1"/>
  <c r="BP30" i="1"/>
  <c r="DI30" i="1"/>
  <c r="DB30" i="1"/>
  <c r="BO30" i="1"/>
  <c r="CP49" i="1"/>
  <c r="CP53" i="1"/>
  <c r="CP59" i="1"/>
  <c r="AP49" i="1"/>
  <c r="BK30" i="1"/>
  <c r="CP22" i="1"/>
  <c r="CP48" i="1"/>
  <c r="CP42" i="1"/>
  <c r="CP52" i="1"/>
  <c r="DG30" i="1"/>
  <c r="CP55" i="1"/>
  <c r="DM30" i="1"/>
  <c r="DT30" i="1"/>
  <c r="AP58" i="1"/>
  <c r="AP16" i="1"/>
  <c r="CP30" i="1"/>
  <c r="BN30" i="1"/>
  <c r="CP24" i="1"/>
  <c r="BT30" i="1"/>
  <c r="CP54" i="1"/>
  <c r="DQ30" i="1"/>
  <c r="DN30" i="1"/>
  <c r="DP30" i="1"/>
  <c r="BE30" i="1"/>
  <c r="CP50" i="1"/>
  <c r="DR30" i="1"/>
  <c r="AP36" i="1"/>
  <c r="AP46" i="1"/>
  <c r="CP47" i="1"/>
  <c r="DS30" i="1"/>
  <c r="DL30" i="1"/>
  <c r="AP30" i="1"/>
  <c r="AP60" i="1"/>
  <c r="CP36" i="1"/>
  <c r="AP22" i="1"/>
  <c r="H13" i="4"/>
  <c r="Y24" i="1"/>
  <c r="Y32" i="1"/>
  <c r="H23" i="4"/>
  <c r="AK23" i="1"/>
  <c r="DK15" i="1"/>
  <c r="H15" i="4"/>
  <c r="DJ29" i="1"/>
  <c r="BH29" i="1"/>
  <c r="H31" i="4"/>
  <c r="DG31" i="1"/>
  <c r="BC31" i="1"/>
  <c r="BP31" i="1"/>
  <c r="DI31" i="1"/>
  <c r="DN31" i="1"/>
  <c r="DH31" i="1"/>
  <c r="DM31" i="1"/>
  <c r="DR31" i="1"/>
  <c r="CQ50" i="1"/>
  <c r="AQ51" i="1"/>
  <c r="CQ54" i="1"/>
  <c r="BR31" i="1"/>
  <c r="AQ59" i="1"/>
  <c r="DE31" i="1"/>
  <c r="AQ42" i="1"/>
  <c r="BK31" i="1"/>
  <c r="AQ47" i="1"/>
  <c r="BM31" i="1"/>
  <c r="DB31" i="1"/>
  <c r="CQ58" i="1"/>
  <c r="CQ46" i="1"/>
  <c r="CQ43" i="1"/>
  <c r="AQ55" i="1"/>
  <c r="DJ31" i="1"/>
  <c r="DF31" i="1"/>
  <c r="CQ30" i="1"/>
  <c r="BN31" i="1"/>
  <c r="BQ31" i="1"/>
  <c r="CQ20" i="1"/>
  <c r="AQ53" i="1"/>
  <c r="BT31" i="1"/>
  <c r="CQ51" i="1"/>
  <c r="BL31" i="1"/>
  <c r="DK31" i="1"/>
  <c r="CQ57" i="1"/>
  <c r="AQ16" i="1"/>
  <c r="AQ36" i="1"/>
  <c r="CQ24" i="1"/>
  <c r="CQ32" i="1"/>
  <c r="DL31" i="1"/>
  <c r="CQ22" i="1"/>
  <c r="AQ30" i="1"/>
  <c r="AQ44" i="1"/>
  <c r="CQ48" i="1"/>
  <c r="AQ48" i="1"/>
  <c r="CQ16" i="1"/>
  <c r="AQ24" i="1"/>
  <c r="AQ22" i="1"/>
  <c r="AQ32" i="1"/>
  <c r="CQ31" i="1"/>
  <c r="CQ36" i="1"/>
  <c r="DT31" i="1"/>
  <c r="CQ49" i="1"/>
  <c r="AQ45" i="1"/>
  <c r="DO31" i="1"/>
  <c r="DQ31" i="1"/>
  <c r="BF31" i="1"/>
  <c r="AQ52" i="1"/>
  <c r="AQ49" i="1"/>
  <c r="BO31" i="1"/>
  <c r="BG31" i="1"/>
  <c r="DC31" i="1"/>
  <c r="DP31" i="1"/>
  <c r="CQ53" i="1"/>
  <c r="BE31" i="1"/>
  <c r="AQ46" i="1"/>
  <c r="CQ42" i="1"/>
  <c r="CQ59" i="1"/>
  <c r="BH31" i="1"/>
  <c r="CQ60" i="1"/>
  <c r="AQ43" i="1"/>
  <c r="BI31" i="1"/>
  <c r="CQ55" i="1"/>
  <c r="AQ58" i="1"/>
  <c r="CQ47" i="1"/>
  <c r="AQ31" i="1"/>
  <c r="AQ50" i="1"/>
  <c r="AQ54" i="1"/>
  <c r="CQ52" i="1"/>
  <c r="CQ44" i="1"/>
  <c r="AQ60" i="1"/>
  <c r="BJ31" i="1"/>
  <c r="CQ56" i="1"/>
  <c r="AQ57" i="1"/>
  <c r="DD31" i="1"/>
  <c r="CQ45" i="1"/>
  <c r="DS31" i="1"/>
  <c r="BS31" i="1"/>
  <c r="BB31" i="1"/>
  <c r="BD31" i="1"/>
  <c r="AQ56" i="1"/>
  <c r="H17" i="4"/>
  <c r="AF54" i="1"/>
  <c r="CF20" i="1"/>
  <c r="CF59" i="1"/>
  <c r="DD20" i="1"/>
  <c r="AF51" i="1"/>
  <c r="DF20" i="1"/>
  <c r="CF46" i="1"/>
  <c r="CF58" i="1"/>
  <c r="CF44" i="1"/>
  <c r="AF45" i="1"/>
  <c r="BT20" i="1"/>
  <c r="CF24" i="1"/>
  <c r="DN15" i="1"/>
  <c r="BI15" i="1"/>
  <c r="BH15" i="1"/>
  <c r="CA44" i="1"/>
  <c r="CA36" i="1"/>
  <c r="AA43" i="1"/>
  <c r="CA15" i="1"/>
  <c r="BK15" i="1"/>
  <c r="BP15" i="1"/>
  <c r="CA48" i="1"/>
  <c r="CA51" i="1"/>
  <c r="AA36" i="1"/>
  <c r="DS15" i="1"/>
  <c r="AB15" i="1"/>
  <c r="AP15" i="1"/>
  <c r="CP15" i="1"/>
  <c r="CA32" i="1"/>
  <c r="DM15" i="1"/>
  <c r="BF15" i="1"/>
  <c r="AA15" i="1"/>
  <c r="AA59" i="1"/>
  <c r="CA46" i="1"/>
  <c r="AA52" i="1"/>
  <c r="AA16" i="1"/>
  <c r="AA55" i="1"/>
  <c r="CA45" i="1"/>
  <c r="AA58" i="1"/>
  <c r="DG15" i="1"/>
  <c r="AA50" i="1"/>
  <c r="AV15" i="1"/>
  <c r="AA51" i="1"/>
  <c r="BM15" i="1"/>
  <c r="CF15" i="1"/>
  <c r="CA56" i="1"/>
  <c r="CA49" i="1"/>
  <c r="DC15" i="1"/>
  <c r="DQ15" i="1"/>
  <c r="CH15" i="1"/>
  <c r="CB15" i="1"/>
  <c r="AW15" i="1"/>
  <c r="AA30" i="1"/>
  <c r="AA31" i="1"/>
  <c r="AA24" i="1"/>
  <c r="CA30" i="1"/>
  <c r="BG15" i="1"/>
  <c r="DR15" i="1"/>
  <c r="AJ15" i="1"/>
  <c r="BE15" i="1"/>
  <c r="BS15" i="1"/>
  <c r="DD15" i="1"/>
  <c r="CA42" i="1"/>
  <c r="DJ15" i="1"/>
  <c r="G15" i="4"/>
  <c r="AR15" i="1"/>
  <c r="CJ15" i="1"/>
  <c r="AA49" i="1"/>
  <c r="AA42" i="1"/>
  <c r="AH15" i="1"/>
  <c r="DE15" i="1"/>
  <c r="AA56" i="1"/>
  <c r="DL15" i="1"/>
  <c r="CA16" i="1"/>
  <c r="CA43" i="1"/>
  <c r="DT15" i="1"/>
  <c r="DP15" i="1"/>
  <c r="CA31" i="1"/>
  <c r="AA44" i="1"/>
  <c r="BL15" i="1"/>
  <c r="CR15" i="1"/>
  <c r="CA58" i="1"/>
  <c r="BO15" i="1"/>
  <c r="CA54" i="1"/>
  <c r="AA37" i="1"/>
  <c r="BT15" i="1"/>
  <c r="BC15" i="1"/>
  <c r="DH15" i="1"/>
  <c r="CA37" i="1"/>
  <c r="AA57" i="1"/>
  <c r="CA57" i="1"/>
  <c r="CA59" i="1"/>
  <c r="CQ15" i="1"/>
  <c r="AA45" i="1"/>
  <c r="AA54" i="1"/>
  <c r="CA50" i="1"/>
  <c r="AA53" i="1"/>
  <c r="AQ15" i="1"/>
  <c r="AA47" i="1"/>
  <c r="AA46" i="1"/>
  <c r="AA22" i="1"/>
  <c r="CA22" i="1"/>
  <c r="CA24" i="1"/>
  <c r="CV15" i="1"/>
  <c r="CA47" i="1"/>
  <c r="DI15" i="1"/>
  <c r="BD15" i="1"/>
  <c r="CA53" i="1"/>
  <c r="DB15" i="1"/>
  <c r="BB15" i="1"/>
  <c r="CA52" i="1"/>
  <c r="AA60" i="1"/>
  <c r="CA55" i="1"/>
  <c r="AA32" i="1"/>
  <c r="BN15" i="1"/>
  <c r="CA60" i="1"/>
  <c r="DF15" i="1"/>
  <c r="AA48" i="1"/>
  <c r="BQ15" i="1"/>
  <c r="DO15" i="1"/>
  <c r="CW15" i="1"/>
  <c r="BJ15" i="1"/>
  <c r="BR15" i="1"/>
  <c r="AW24" i="1"/>
  <c r="AW36" i="1"/>
  <c r="DE37" i="1"/>
  <c r="DL37" i="1"/>
  <c r="DS37" i="1"/>
  <c r="AW48" i="1"/>
  <c r="CW57" i="1"/>
  <c r="CW49" i="1"/>
  <c r="BQ37" i="1"/>
  <c r="AW59" i="1"/>
  <c r="AW43" i="1"/>
  <c r="BL37" i="1"/>
  <c r="CW36" i="1"/>
  <c r="CW22" i="1"/>
  <c r="BO37" i="1"/>
  <c r="AW47" i="1"/>
  <c r="CW56" i="1"/>
  <c r="AW46" i="1"/>
  <c r="CW51" i="1"/>
  <c r="BM37" i="1"/>
  <c r="BB37" i="1"/>
  <c r="BP37" i="1"/>
  <c r="CW42" i="1"/>
  <c r="BK37" i="1"/>
  <c r="BF37" i="1"/>
  <c r="BI37" i="1"/>
  <c r="CW45" i="1"/>
  <c r="AW58" i="1"/>
  <c r="BN37" i="1"/>
  <c r="CW53" i="1"/>
  <c r="AW16" i="1"/>
  <c r="CW24" i="1"/>
  <c r="CW31" i="1"/>
  <c r="DB37" i="1"/>
  <c r="AW42" i="1"/>
  <c r="DK37" i="1"/>
  <c r="CW47" i="1"/>
  <c r="AW49" i="1"/>
  <c r="DO37" i="1"/>
  <c r="AW54" i="1"/>
  <c r="BJ37" i="1"/>
  <c r="CW52" i="1"/>
  <c r="BD37" i="1"/>
  <c r="DT37" i="1"/>
  <c r="BG37" i="1"/>
  <c r="CW60" i="1"/>
  <c r="AW20" i="1"/>
  <c r="CX55" i="1"/>
  <c r="CX15" i="1"/>
  <c r="AA40" i="1"/>
  <c r="CK40" i="1"/>
  <c r="AH40" i="1"/>
  <c r="CZ23" i="1"/>
  <c r="CZ32" i="1"/>
  <c r="AZ59" i="1"/>
  <c r="DF40" i="1"/>
  <c r="AZ60" i="1"/>
  <c r="AZ47" i="1"/>
  <c r="DP40" i="1"/>
  <c r="AV40" i="1"/>
  <c r="AP40" i="1"/>
  <c r="BN40" i="1"/>
  <c r="AZ46" i="1"/>
  <c r="CZ54" i="1"/>
  <c r="DH40" i="1"/>
  <c r="BH40" i="1"/>
  <c r="AZ30" i="1"/>
  <c r="CH40" i="1"/>
  <c r="CI40" i="1"/>
  <c r="CG40" i="1"/>
  <c r="AI40" i="1"/>
  <c r="AZ13" i="1"/>
  <c r="AZ32" i="1"/>
  <c r="AJ40" i="1"/>
  <c r="CZ35" i="1"/>
  <c r="CQ40" i="1"/>
  <c r="DD40" i="1"/>
  <c r="DE40" i="1"/>
  <c r="AZ43" i="1"/>
  <c r="AZ49" i="1"/>
  <c r="CZ58" i="1"/>
  <c r="CZ51" i="1"/>
  <c r="CZ40" i="1"/>
  <c r="BS40" i="1"/>
  <c r="BM40" i="1"/>
  <c r="CZ48" i="1"/>
  <c r="CZ21" i="1"/>
  <c r="CZ13" i="1"/>
  <c r="AR40" i="1"/>
  <c r="CZ24" i="1"/>
  <c r="AZ20" i="1"/>
  <c r="AZ17" i="1"/>
  <c r="AZ31" i="1"/>
  <c r="DB40" i="1"/>
  <c r="CZ46" i="1"/>
  <c r="CZ49" i="1"/>
  <c r="BT40" i="1"/>
  <c r="AZ50" i="1"/>
  <c r="AZ40" i="1"/>
  <c r="AZ54" i="1"/>
  <c r="BK40" i="1"/>
  <c r="DM40" i="1"/>
  <c r="DE38" i="1"/>
  <c r="AX55" i="1"/>
  <c r="AX22" i="1"/>
  <c r="AP38" i="1"/>
  <c r="AX58" i="1"/>
  <c r="CQ38" i="1"/>
  <c r="AX42" i="1"/>
  <c r="AU40" i="1"/>
  <c r="CG38" i="1"/>
  <c r="CP38" i="1"/>
  <c r="CX32" i="1"/>
  <c r="CX60" i="1"/>
  <c r="CX49" i="1"/>
  <c r="DG38" i="1"/>
  <c r="CX35" i="1"/>
  <c r="AX47" i="1"/>
  <c r="BI38" i="1"/>
  <c r="DM38" i="1"/>
  <c r="CA40" i="1"/>
  <c r="CZ36" i="1"/>
  <c r="AW40" i="1"/>
  <c r="CW40" i="1"/>
  <c r="CV40" i="1"/>
  <c r="CC40" i="1"/>
  <c r="CZ30" i="1"/>
  <c r="AZ16" i="1"/>
  <c r="CZ22" i="1"/>
  <c r="AZ21" i="1"/>
  <c r="AZ23" i="1"/>
  <c r="AZ22" i="1"/>
  <c r="Y40" i="1"/>
  <c r="AK40" i="1"/>
  <c r="AZ25" i="1"/>
  <c r="CB40" i="1"/>
  <c r="AZ36" i="1"/>
  <c r="CJ40" i="1"/>
  <c r="CZ11" i="1"/>
  <c r="CU40" i="1"/>
  <c r="CZ17" i="1"/>
  <c r="BI40" i="1"/>
  <c r="DQ40" i="1"/>
  <c r="AZ55" i="1"/>
  <c r="DC40" i="1"/>
  <c r="BD40" i="1"/>
  <c r="CZ45" i="1"/>
  <c r="DI40" i="1"/>
  <c r="BB40" i="1"/>
  <c r="AZ45" i="1"/>
  <c r="DJ40" i="1"/>
  <c r="BO40" i="1"/>
  <c r="AZ52" i="1"/>
  <c r="DL40" i="1"/>
  <c r="AZ48" i="1"/>
  <c r="DG40" i="1"/>
  <c r="AZ56" i="1"/>
  <c r="AZ58" i="1"/>
  <c r="CZ52" i="1"/>
  <c r="BR40" i="1"/>
  <c r="CZ53" i="1"/>
  <c r="DT40" i="1"/>
  <c r="AB40" i="1"/>
  <c r="BY40" i="1"/>
  <c r="CR40" i="1"/>
  <c r="CZ15" i="1"/>
  <c r="AZ24" i="1"/>
  <c r="BW40" i="1"/>
  <c r="AZ35" i="1"/>
  <c r="AC40" i="1"/>
  <c r="CZ16" i="1"/>
  <c r="AQ40" i="1"/>
  <c r="AZ57" i="1"/>
  <c r="DK40" i="1"/>
  <c r="BE40" i="1"/>
  <c r="BC40" i="1"/>
  <c r="AZ42" i="1"/>
  <c r="BF40" i="1"/>
  <c r="AZ44" i="1"/>
  <c r="CZ47" i="1"/>
  <c r="AZ53" i="1"/>
  <c r="DS40" i="1"/>
  <c r="BL40" i="1"/>
  <c r="BG40" i="1"/>
  <c r="CZ57" i="1"/>
  <c r="CZ50" i="1"/>
  <c r="CZ59" i="1"/>
  <c r="CZ60" i="1"/>
  <c r="CZ56" i="1"/>
  <c r="DR40" i="1"/>
  <c r="AK35" i="1"/>
  <c r="H35" i="4"/>
  <c r="AQ35" i="1"/>
  <c r="DM35" i="1"/>
  <c r="DR35" i="1"/>
  <c r="CU48" i="1"/>
  <c r="DB35" i="1"/>
  <c r="BE35" i="1"/>
  <c r="AU57" i="1"/>
  <c r="DS35" i="1"/>
  <c r="AU56" i="1"/>
  <c r="BC35" i="1"/>
  <c r="CU55" i="1"/>
  <c r="BP35" i="1"/>
  <c r="BM35" i="1"/>
  <c r="AU48" i="1"/>
  <c r="CU49" i="1"/>
  <c r="DH35" i="1"/>
  <c r="CU47" i="1"/>
  <c r="AU45" i="1"/>
  <c r="AU35" i="1"/>
  <c r="CU35" i="1"/>
  <c r="DG35" i="1"/>
  <c r="CU57" i="1"/>
  <c r="AU42" i="1"/>
  <c r="AU43" i="1"/>
  <c r="AU50" i="1"/>
  <c r="AU58" i="1"/>
  <c r="AU60" i="1"/>
  <c r="BQ35" i="1"/>
  <c r="BF35" i="1"/>
  <c r="CU44" i="1"/>
  <c r="DE35" i="1"/>
  <c r="DK35" i="1"/>
  <c r="CU42" i="1"/>
  <c r="DO35" i="1"/>
  <c r="DL35" i="1"/>
  <c r="CU54" i="1"/>
  <c r="BT35" i="1"/>
  <c r="CU31" i="1"/>
  <c r="BL35" i="1"/>
  <c r="AU16" i="1"/>
  <c r="BR35" i="1"/>
  <c r="CU11" i="1"/>
  <c r="AU24" i="1"/>
  <c r="CU17" i="1"/>
  <c r="AU31" i="1"/>
  <c r="W35" i="1"/>
  <c r="BW35" i="1"/>
  <c r="CJ35" i="1"/>
  <c r="AJ35" i="1"/>
  <c r="CU36" i="1"/>
  <c r="CU32" i="1"/>
  <c r="CQ35" i="1"/>
  <c r="CP35" i="1"/>
  <c r="BS35" i="1"/>
  <c r="BO35" i="1"/>
  <c r="AU46" i="1"/>
  <c r="DJ35" i="1"/>
  <c r="BB35" i="1"/>
  <c r="AU44" i="1"/>
  <c r="AU54" i="1"/>
  <c r="CU56" i="1"/>
  <c r="BG35" i="1"/>
  <c r="DD35" i="1"/>
  <c r="CU43" i="1"/>
  <c r="DT35" i="1"/>
  <c r="AU51" i="1"/>
  <c r="BD35" i="1"/>
  <c r="AU49" i="1"/>
  <c r="BI35" i="1"/>
  <c r="CU45" i="1"/>
  <c r="AU52" i="1"/>
  <c r="AU59" i="1"/>
  <c r="CU52" i="1"/>
  <c r="CU60" i="1"/>
  <c r="CU50" i="1"/>
  <c r="DQ35" i="1"/>
  <c r="BJ35" i="1"/>
  <c r="CU58" i="1"/>
  <c r="CU53" i="1"/>
  <c r="BN35" i="1"/>
  <c r="DN35" i="1"/>
  <c r="DC35" i="1"/>
  <c r="CU59" i="1"/>
  <c r="DI35" i="1"/>
  <c r="CU46" i="1"/>
  <c r="AU55" i="1"/>
  <c r="DP35" i="1"/>
  <c r="DF35" i="1"/>
  <c r="BH35" i="1"/>
  <c r="AU53" i="1"/>
  <c r="BK35" i="1"/>
  <c r="CW35" i="1"/>
  <c r="CU24" i="1"/>
  <c r="AU11" i="1"/>
  <c r="CU51" i="1"/>
  <c r="AU47" i="1"/>
  <c r="CG35" i="1"/>
  <c r="CU16" i="1"/>
  <c r="CU15" i="1"/>
  <c r="CU25" i="1"/>
  <c r="AR35" i="1"/>
  <c r="AU36" i="1"/>
  <c r="AU32" i="1"/>
  <c r="CR35" i="1"/>
  <c r="AU25" i="1"/>
  <c r="CA35" i="1"/>
  <c r="AA35" i="1"/>
  <c r="CI35" i="1"/>
  <c r="AU23" i="1"/>
  <c r="AU22" i="1"/>
  <c r="Y35" i="1"/>
  <c r="AU30" i="1"/>
  <c r="AG35" i="1"/>
  <c r="BY35" i="1"/>
  <c r="AW35" i="1"/>
  <c r="CU37" i="1"/>
  <c r="CC35" i="1"/>
  <c r="CV35" i="1"/>
  <c r="AU13" i="1"/>
  <c r="CU13" i="1"/>
  <c r="CU22" i="1"/>
  <c r="AH35" i="1"/>
  <c r="CB35" i="1"/>
  <c r="CU23" i="1"/>
  <c r="AP35" i="1"/>
  <c r="AI35" i="1"/>
  <c r="AU37" i="1"/>
  <c r="CH35" i="1"/>
  <c r="CU30" i="1"/>
  <c r="AC35" i="1"/>
  <c r="AV35" i="1"/>
  <c r="AU17" i="1"/>
  <c r="AU15" i="1"/>
  <c r="AB35" i="1"/>
  <c r="AS61" i="2"/>
  <c r="CZ41" i="1"/>
  <c r="AX37" i="1"/>
  <c r="CV38" i="1"/>
  <c r="CX22" i="1"/>
  <c r="CX13" i="1"/>
  <c r="CX11" i="1"/>
  <c r="CX57" i="1"/>
  <c r="DQ38" i="1"/>
  <c r="DH38" i="1"/>
  <c r="DC38" i="1"/>
  <c r="DK38" i="1"/>
  <c r="AX54" i="1"/>
  <c r="AJ38" i="1"/>
  <c r="AX57" i="1"/>
  <c r="AX40" i="1"/>
  <c r="DO38" i="1"/>
  <c r="AX38" i="1"/>
  <c r="AX60" i="1"/>
  <c r="BT61" i="2"/>
  <c r="DC61" i="2"/>
  <c r="BA40" i="1"/>
  <c r="BH61" i="2"/>
  <c r="DA40" i="1"/>
  <c r="AZ41" i="1"/>
  <c r="BQ61" i="2"/>
  <c r="CC38" i="1"/>
  <c r="AW38" i="1"/>
  <c r="CX21" i="1"/>
  <c r="AB38" i="1"/>
  <c r="AR38" i="1"/>
  <c r="AV38" i="1"/>
  <c r="CX37" i="1"/>
  <c r="AX13" i="1"/>
  <c r="CX25" i="1"/>
  <c r="CJ38" i="1"/>
  <c r="AQ38" i="1"/>
  <c r="BS38" i="1"/>
  <c r="BH38" i="1"/>
  <c r="CX42" i="1"/>
  <c r="BN38" i="1"/>
  <c r="DI38" i="1"/>
  <c r="CX44" i="1"/>
  <c r="DN38" i="1"/>
  <c r="DR38" i="1"/>
  <c r="AX46" i="1"/>
  <c r="BE38" i="1"/>
  <c r="DP38" i="1"/>
  <c r="CR38" i="1"/>
  <c r="W38" i="1"/>
  <c r="AX35" i="1"/>
  <c r="CX17" i="1"/>
  <c r="AZ38" i="1"/>
  <c r="DF38" i="1"/>
  <c r="AX43" i="1"/>
  <c r="BL38" i="1"/>
  <c r="AX51" i="1"/>
  <c r="AX44" i="1"/>
  <c r="CX48" i="1"/>
  <c r="BT38" i="1"/>
  <c r="DB38" i="1"/>
  <c r="CX40" i="1"/>
  <c r="AX59" i="1"/>
  <c r="AW61" i="2"/>
  <c r="CN61" i="2"/>
  <c r="AF61" i="2"/>
  <c r="DF61" i="2"/>
  <c r="DQ61" i="2"/>
  <c r="CX61" i="2"/>
  <c r="AX36" i="1"/>
  <c r="AX30" i="1"/>
  <c r="CW38" i="1"/>
  <c r="CH38" i="1"/>
  <c r="AX21" i="1"/>
  <c r="AH38" i="1"/>
  <c r="AX16" i="1"/>
  <c r="Y38" i="1"/>
  <c r="CA38" i="1"/>
  <c r="CK38" i="1"/>
  <c r="AX23" i="1"/>
  <c r="CX30" i="1"/>
  <c r="AG38" i="1"/>
  <c r="AI38" i="1"/>
  <c r="CX23" i="1"/>
  <c r="BY38" i="1"/>
  <c r="CX36" i="1"/>
  <c r="AX32" i="1"/>
  <c r="CX24" i="1"/>
  <c r="AX24" i="1"/>
  <c r="AX11" i="1"/>
  <c r="AX17" i="1"/>
  <c r="AX31" i="1"/>
  <c r="BD38" i="1"/>
  <c r="CX58" i="1"/>
  <c r="BP38" i="1"/>
  <c r="CX50" i="1"/>
  <c r="CX45" i="1"/>
  <c r="BA38" i="1"/>
  <c r="CZ38" i="1"/>
  <c r="AX48" i="1"/>
  <c r="DT38" i="1"/>
  <c r="CX46" i="1"/>
  <c r="CX47" i="1"/>
  <c r="DA38" i="1"/>
  <c r="BR38" i="1"/>
  <c r="BQ38" i="1"/>
  <c r="BO38" i="1"/>
  <c r="DJ38" i="1"/>
  <c r="CX41" i="1"/>
  <c r="AX41" i="1"/>
  <c r="CX43" i="1"/>
  <c r="CX59" i="1"/>
  <c r="AX50" i="1"/>
  <c r="AX56" i="1"/>
  <c r="BJ38" i="1"/>
  <c r="AX25" i="1"/>
  <c r="AK38" i="1"/>
  <c r="AX15" i="1"/>
  <c r="BW38" i="1"/>
  <c r="AU38" i="1"/>
  <c r="CU38" i="1"/>
  <c r="AC38" i="1"/>
  <c r="CB38" i="1"/>
  <c r="CX31" i="1"/>
  <c r="DD38" i="1"/>
  <c r="CX56" i="1"/>
  <c r="CX54" i="1"/>
  <c r="CX52" i="1"/>
  <c r="AX49" i="1"/>
  <c r="BK38" i="1"/>
  <c r="AX53" i="1"/>
  <c r="DS38" i="1"/>
  <c r="BM38" i="1"/>
  <c r="AX45" i="1"/>
  <c r="BC38" i="1"/>
  <c r="AX52" i="1"/>
  <c r="CX51" i="1"/>
  <c r="DL38" i="1"/>
  <c r="BG38" i="1"/>
  <c r="BF38" i="1"/>
  <c r="BB38" i="1"/>
  <c r="CX38" i="1"/>
  <c r="CX53" i="1"/>
  <c r="AC61" i="2"/>
  <c r="AJ61" i="2"/>
  <c r="AB61" i="2"/>
  <c r="CY38" i="1"/>
  <c r="AM61" i="2"/>
  <c r="X61" i="2"/>
  <c r="CR61" i="2"/>
  <c r="BA60" i="1"/>
  <c r="H41" i="4"/>
  <c r="AC41" i="1"/>
  <c r="BA30" i="1"/>
  <c r="DA37" i="1"/>
  <c r="BA25" i="1"/>
  <c r="CK41" i="1"/>
  <c r="DA17" i="1"/>
  <c r="AP41" i="1"/>
  <c r="AW41" i="1"/>
  <c r="CH41" i="1"/>
  <c r="BA21" i="1"/>
  <c r="AB41" i="1"/>
  <c r="BA23" i="1"/>
  <c r="DA13" i="1"/>
  <c r="CB41" i="1"/>
  <c r="DA15" i="1"/>
  <c r="BA24" i="1"/>
  <c r="BA11" i="1"/>
  <c r="CP41" i="1"/>
  <c r="BA17" i="1"/>
  <c r="DA31" i="1"/>
  <c r="CQ41" i="1"/>
  <c r="DA44" i="1"/>
  <c r="DC41" i="1"/>
  <c r="BA54" i="1"/>
  <c r="DP41" i="1"/>
  <c r="BM41" i="1"/>
  <c r="BA50" i="1"/>
  <c r="DA59" i="1"/>
  <c r="DA54" i="1"/>
  <c r="DA43" i="1"/>
  <c r="BA59" i="1"/>
  <c r="BA48" i="1"/>
  <c r="DA55" i="1"/>
  <c r="BN41" i="1"/>
  <c r="BA49" i="1"/>
  <c r="BK41" i="1"/>
  <c r="BS41" i="1"/>
  <c r="BR41" i="1"/>
  <c r="DA50" i="1"/>
  <c r="BA42" i="1"/>
  <c r="AI41" i="1"/>
  <c r="DA22" i="1"/>
  <c r="BA16" i="1"/>
  <c r="BA13" i="1"/>
  <c r="CR41" i="1"/>
  <c r="AV41" i="1"/>
  <c r="CJ41" i="1"/>
  <c r="AR41" i="1"/>
  <c r="DA11" i="1"/>
  <c r="BA35" i="1"/>
  <c r="DA35" i="1"/>
  <c r="BD41" i="1"/>
  <c r="BE41" i="1"/>
  <c r="DA45" i="1"/>
  <c r="BA51" i="1"/>
  <c r="DI41" i="1"/>
  <c r="DA51" i="1"/>
  <c r="DA56" i="1"/>
  <c r="BF41" i="1"/>
  <c r="BL41" i="1"/>
  <c r="BA52" i="1"/>
  <c r="BB41" i="1"/>
  <c r="BT41" i="1"/>
  <c r="DA48" i="1"/>
  <c r="DA57" i="1"/>
  <c r="DH41" i="1"/>
  <c r="DF41" i="1"/>
  <c r="BH41" i="1"/>
  <c r="DA58" i="1"/>
  <c r="DJ41" i="1"/>
  <c r="DA25" i="1"/>
  <c r="AA41" i="1"/>
  <c r="BA36" i="1"/>
  <c r="AK41" i="1"/>
  <c r="DA36" i="1"/>
  <c r="DA30" i="1"/>
  <c r="BA37" i="1"/>
  <c r="BA22" i="1"/>
  <c r="AH41" i="1"/>
  <c r="CI41" i="1"/>
  <c r="BY41" i="1"/>
  <c r="Y41" i="1"/>
  <c r="DA32" i="1"/>
  <c r="AJ41" i="1"/>
  <c r="BA32" i="1"/>
  <c r="AU41" i="1"/>
  <c r="CC41" i="1"/>
  <c r="AQ41" i="1"/>
  <c r="BA31" i="1"/>
  <c r="DD41" i="1"/>
  <c r="DE41" i="1"/>
  <c r="BA46" i="1"/>
  <c r="DA41" i="1"/>
  <c r="DM41" i="1"/>
  <c r="DN41" i="1"/>
  <c r="DB41" i="1"/>
  <c r="DG41" i="1"/>
  <c r="BA45" i="1"/>
  <c r="BI41" i="1"/>
  <c r="BJ41" i="1"/>
  <c r="DA60" i="1"/>
  <c r="BA41" i="1"/>
  <c r="DA52" i="1"/>
  <c r="BA43" i="1"/>
  <c r="DL41" i="1"/>
  <c r="BA56" i="1"/>
  <c r="DA42" i="1"/>
  <c r="BA47" i="1"/>
  <c r="DR41" i="1"/>
  <c r="CG41" i="1"/>
  <c r="DA16" i="1"/>
  <c r="DA23" i="1"/>
  <c r="CA41" i="1"/>
  <c r="CV41" i="1"/>
  <c r="BA15" i="1"/>
  <c r="DA24" i="1"/>
  <c r="W41" i="1"/>
  <c r="BW41" i="1"/>
  <c r="CU41" i="1"/>
  <c r="CF41" i="1"/>
  <c r="BA57" i="1"/>
  <c r="BA44" i="1"/>
  <c r="BC41" i="1"/>
  <c r="DT41" i="1"/>
  <c r="DQ41" i="1"/>
  <c r="DA49" i="1"/>
  <c r="BG41" i="1"/>
  <c r="BA55" i="1"/>
  <c r="BP41" i="1"/>
  <c r="DA47" i="1"/>
  <c r="BA58" i="1"/>
  <c r="BO41" i="1"/>
  <c r="BA53" i="1"/>
  <c r="DK41" i="1"/>
  <c r="DO41" i="1"/>
  <c r="DA46" i="1"/>
  <c r="DS41" i="1"/>
  <c r="BQ41" i="1"/>
  <c r="DA53" i="1"/>
  <c r="CY61" i="2"/>
  <c r="CJ61" i="2"/>
  <c r="AR61" i="2"/>
  <c r="AU61" i="2"/>
  <c r="AX61" i="2"/>
  <c r="DK61" i="2"/>
  <c r="U61" i="2"/>
  <c r="DO61" i="2"/>
  <c r="AX39" i="1"/>
  <c r="CX39" i="1"/>
  <c r="AY38" i="1"/>
  <c r="DP61" i="2"/>
  <c r="CZ61" i="2"/>
  <c r="DI61" i="2"/>
  <c r="AV61" i="2"/>
  <c r="CV61" i="2"/>
  <c r="CW61" i="2"/>
  <c r="AE61" i="2"/>
  <c r="AO61" i="2"/>
  <c r="BV61" i="2"/>
  <c r="Y61" i="2"/>
  <c r="CU61" i="2"/>
  <c r="DJ61" i="2"/>
  <c r="CX16" i="1"/>
  <c r="AA38" i="1"/>
  <c r="H39" i="4"/>
  <c r="CI39" i="1"/>
  <c r="AI39" i="1"/>
  <c r="CY23" i="1"/>
  <c r="CB39" i="1"/>
  <c r="AY22" i="1"/>
  <c r="CH39" i="1"/>
  <c r="CY37" i="1"/>
  <c r="AY37" i="1"/>
  <c r="CY36" i="1"/>
  <c r="CC39" i="1"/>
  <c r="AY25" i="1"/>
  <c r="AV39" i="1"/>
  <c r="AC39" i="1"/>
  <c r="AY23" i="1"/>
  <c r="CY16" i="1"/>
  <c r="AH39" i="1"/>
  <c r="CP39" i="1"/>
  <c r="CG39" i="1"/>
  <c r="AY21" i="1"/>
  <c r="AW39" i="1"/>
  <c r="CW39" i="1"/>
  <c r="AY16" i="1"/>
  <c r="CY22" i="1"/>
  <c r="CY15" i="1"/>
  <c r="AZ39" i="1"/>
  <c r="DK39" i="1"/>
  <c r="CY59" i="1"/>
  <c r="AY41" i="1"/>
  <c r="CY39" i="1"/>
  <c r="DB39" i="1"/>
  <c r="CY41" i="1"/>
  <c r="BF39" i="1"/>
  <c r="BR39" i="1"/>
  <c r="DM39" i="1"/>
  <c r="AY57" i="1"/>
  <c r="BG39" i="1"/>
  <c r="AY39" i="1"/>
  <c r="DD39" i="1"/>
  <c r="BS39" i="1"/>
  <c r="AY50" i="1"/>
  <c r="DL39" i="1"/>
  <c r="BM39" i="1"/>
  <c r="AY49" i="1"/>
  <c r="BP39" i="1"/>
  <c r="DG39" i="1"/>
  <c r="CY31" i="1"/>
  <c r="CQ39" i="1"/>
  <c r="AP39" i="1"/>
  <c r="CU39" i="1"/>
  <c r="W39" i="1"/>
  <c r="BW39" i="1"/>
  <c r="CR39" i="1"/>
  <c r="CK39" i="1"/>
  <c r="Y39" i="1"/>
  <c r="AY47" i="1"/>
  <c r="DE39" i="1"/>
  <c r="AY51" i="1"/>
  <c r="AY52" i="1"/>
  <c r="CY50" i="1"/>
  <c r="BA39" i="1"/>
  <c r="BN39" i="1"/>
  <c r="CY56" i="1"/>
  <c r="CZ39" i="1"/>
  <c r="AY42" i="1"/>
  <c r="AY46" i="1"/>
  <c r="CY54" i="1"/>
  <c r="BK39" i="1"/>
  <c r="AY40" i="1"/>
  <c r="DQ39" i="1"/>
  <c r="CY60" i="1"/>
  <c r="DP39" i="1"/>
  <c r="BO39" i="1"/>
  <c r="CY52" i="1"/>
  <c r="DJ39" i="1"/>
  <c r="DO39" i="1"/>
  <c r="DI39" i="1"/>
  <c r="CY17" i="1"/>
  <c r="AY30" i="1"/>
  <c r="AU39" i="1"/>
  <c r="AR39" i="1"/>
  <c r="AY24" i="1"/>
  <c r="CA39" i="1"/>
  <c r="AY15" i="1"/>
  <c r="AY32" i="1"/>
  <c r="AY36" i="1"/>
  <c r="AY13" i="1"/>
  <c r="DN39" i="1"/>
  <c r="AY59" i="1"/>
  <c r="CY48" i="1"/>
  <c r="CY47" i="1"/>
  <c r="DH39" i="1"/>
  <c r="DC39" i="1"/>
  <c r="CY49" i="1"/>
  <c r="DF39" i="1"/>
  <c r="AY53" i="1"/>
  <c r="AY48" i="1"/>
  <c r="DR39" i="1"/>
  <c r="CY57" i="1"/>
  <c r="BL39" i="1"/>
  <c r="CY44" i="1"/>
  <c r="AY44" i="1"/>
  <c r="AY45" i="1"/>
  <c r="BJ39" i="1"/>
  <c r="BC39" i="1"/>
  <c r="DS39" i="1"/>
  <c r="CY43" i="1"/>
  <c r="AY60" i="1"/>
  <c r="BE39" i="1"/>
  <c r="AQ39" i="1"/>
  <c r="AY31" i="1"/>
  <c r="CY30" i="1"/>
  <c r="AY35" i="1"/>
  <c r="CY35" i="1"/>
  <c r="AY11" i="1"/>
  <c r="AJ39" i="1"/>
  <c r="AK39" i="1"/>
  <c r="CY32" i="1"/>
  <c r="BH39" i="1"/>
  <c r="DT39" i="1"/>
  <c r="CY42" i="1"/>
  <c r="AY54" i="1"/>
  <c r="BB39" i="1"/>
  <c r="AY56" i="1"/>
  <c r="AY55" i="1"/>
  <c r="AY43" i="1"/>
  <c r="CY45" i="1"/>
  <c r="BI39" i="1"/>
  <c r="CY58" i="1"/>
  <c r="BT39" i="1"/>
  <c r="BD39" i="1"/>
  <c r="CY40" i="1"/>
  <c r="CY55" i="1"/>
  <c r="AY58" i="1"/>
  <c r="DA39" i="1"/>
  <c r="CY53" i="1"/>
  <c r="CY51" i="1"/>
  <c r="CY46" i="1"/>
  <c r="BQ39" i="1"/>
  <c r="AB39" i="1"/>
  <c r="AY17" i="1"/>
  <c r="CF39" i="1"/>
  <c r="CY11" i="1"/>
  <c r="CY24" i="1"/>
  <c r="CJ39" i="1"/>
  <c r="AA39" i="1"/>
  <c r="CY25" i="1"/>
  <c r="CV39" i="1"/>
  <c r="CY13" i="1"/>
  <c r="BY39" i="1"/>
  <c r="CY19" i="1"/>
  <c r="AX19" i="1"/>
  <c r="BT19" i="1"/>
  <c r="BF19" i="1"/>
  <c r="AE43" i="1"/>
  <c r="AE57" i="1"/>
  <c r="AY19" i="1"/>
  <c r="BE19" i="1"/>
  <c r="CX19" i="1"/>
  <c r="CZ19" i="1"/>
  <c r="BC19" i="1"/>
  <c r="BM19" i="1"/>
  <c r="AE52" i="1"/>
  <c r="BO19" i="1"/>
  <c r="CE19" i="1"/>
  <c r="AE49" i="1"/>
  <c r="DN19" i="1"/>
  <c r="CE12" i="1"/>
  <c r="DO19" i="1"/>
  <c r="AE48" i="1"/>
  <c r="AE56" i="1"/>
  <c r="CE43" i="1"/>
  <c r="CE41" i="1"/>
  <c r="CE49" i="1"/>
  <c r="BD19" i="1"/>
  <c r="BB19" i="1"/>
  <c r="BG19" i="1"/>
  <c r="AE39" i="1"/>
  <c r="CE53" i="1"/>
  <c r="CE51" i="1"/>
  <c r="AE45" i="1"/>
  <c r="CE28" i="1"/>
  <c r="CE54" i="1"/>
  <c r="CE58" i="1"/>
  <c r="CE38" i="1"/>
  <c r="AZ19" i="1"/>
  <c r="BN19" i="1"/>
  <c r="BJ19" i="1"/>
  <c r="DJ19" i="1"/>
  <c r="DT19" i="1"/>
  <c r="CE50" i="1"/>
  <c r="DG19" i="1"/>
  <c r="DS19" i="1"/>
  <c r="DQ19" i="1"/>
  <c r="AE38" i="1"/>
  <c r="AE46" i="1"/>
  <c r="AE53" i="1"/>
  <c r="DH19" i="1"/>
  <c r="AE28" i="1"/>
  <c r="AE27" i="1"/>
  <c r="CE27" i="1"/>
  <c r="CQ19" i="1"/>
  <c r="AE31" i="1"/>
  <c r="CE31" i="1"/>
  <c r="AE26" i="1"/>
  <c r="AP19" i="1"/>
  <c r="CE18" i="1"/>
  <c r="AE18" i="1"/>
  <c r="AF19" i="1"/>
  <c r="H19" i="4"/>
  <c r="CE52" i="1"/>
  <c r="CE46" i="1"/>
  <c r="CE42" i="1"/>
  <c r="DB19" i="1"/>
  <c r="DA19" i="1"/>
  <c r="DR19" i="1"/>
  <c r="BP19" i="1"/>
  <c r="CE39" i="1"/>
  <c r="CE57" i="1"/>
  <c r="AE50" i="1"/>
  <c r="AE42" i="1"/>
  <c r="DE19" i="1"/>
  <c r="CE56" i="1"/>
  <c r="AE54" i="1"/>
  <c r="CE59" i="1"/>
  <c r="BA19" i="1"/>
  <c r="DC19" i="1"/>
  <c r="AE60" i="1"/>
  <c r="AE40" i="1"/>
  <c r="DF19" i="1"/>
  <c r="BI19" i="1"/>
  <c r="BS19" i="1"/>
  <c r="DL19" i="1"/>
  <c r="DM19" i="1"/>
  <c r="CE45" i="1"/>
  <c r="BQ19" i="1"/>
  <c r="BK19" i="1"/>
  <c r="AE44" i="1"/>
  <c r="BR19" i="1"/>
  <c r="DD19" i="1"/>
  <c r="AE51" i="1"/>
  <c r="BH19" i="1"/>
  <c r="DI19" i="1"/>
  <c r="AE41" i="1"/>
  <c r="CE40" i="1"/>
  <c r="AE55" i="1"/>
  <c r="AE19" i="1"/>
  <c r="CE60" i="1"/>
  <c r="AE47" i="1"/>
  <c r="DP19" i="1"/>
  <c r="DK19" i="1"/>
  <c r="CE47" i="1"/>
  <c r="AE59" i="1"/>
  <c r="CE55" i="1"/>
  <c r="BL19" i="1"/>
  <c r="CE48" i="1"/>
  <c r="AE58" i="1"/>
  <c r="CE44" i="1"/>
  <c r="AQ19" i="1"/>
  <c r="AC19" i="1"/>
  <c r="CC19" i="1"/>
  <c r="CE15" i="1"/>
  <c r="AE35" i="1"/>
  <c r="AU19" i="1"/>
  <c r="AE11" i="1"/>
  <c r="BW19" i="1"/>
  <c r="AE24" i="1"/>
  <c r="CJ19" i="1"/>
  <c r="CE14" i="1"/>
  <c r="AE15" i="1"/>
  <c r="CK19" i="1"/>
  <c r="CA19" i="1"/>
  <c r="CE32" i="1"/>
  <c r="AK19" i="1"/>
  <c r="AE12" i="1"/>
  <c r="AE13" i="1"/>
  <c r="Y19" i="1"/>
  <c r="CE23" i="1"/>
  <c r="AI19" i="1"/>
  <c r="AE16" i="1"/>
  <c r="CU19" i="1"/>
  <c r="CE35" i="1"/>
  <c r="W19" i="1"/>
  <c r="CE11" i="1"/>
  <c r="AE32" i="1"/>
  <c r="AJ19" i="1"/>
  <c r="CE24" i="1"/>
  <c r="AE14" i="1"/>
  <c r="AA19" i="1"/>
  <c r="AB19" i="1"/>
  <c r="CE36" i="1"/>
  <c r="CE34" i="1"/>
  <c r="AV19" i="1"/>
  <c r="CE26" i="1"/>
  <c r="AE34" i="1"/>
  <c r="CR19" i="1"/>
  <c r="AR19" i="1"/>
  <c r="BY19" i="1"/>
  <c r="CE13" i="1"/>
  <c r="CH19" i="1"/>
  <c r="AE23" i="1"/>
  <c r="CB19" i="1"/>
  <c r="CI19" i="1"/>
  <c r="AE33" i="1"/>
  <c r="AE21" i="1"/>
  <c r="AG19" i="1"/>
  <c r="CE22" i="1"/>
  <c r="AE30" i="1"/>
  <c r="CE37" i="1"/>
  <c r="CW19" i="1"/>
  <c r="CP19" i="1"/>
  <c r="AE25" i="1"/>
  <c r="CV19" i="1"/>
  <c r="CE33" i="1"/>
  <c r="AE29" i="1"/>
  <c r="AE22" i="1"/>
  <c r="AE37" i="1"/>
  <c r="AW19" i="1"/>
  <c r="CE16" i="1"/>
  <c r="CE30" i="1"/>
  <c r="AH19" i="1"/>
  <c r="CE25" i="1"/>
  <c r="AE36" i="1"/>
  <c r="CE17" i="1"/>
  <c r="AE17" i="1"/>
  <c r="AR33" i="1"/>
  <c r="AC33" i="1"/>
  <c r="Y33" i="1"/>
  <c r="AK33" i="1"/>
  <c r="AS59" i="1"/>
  <c r="CI33" i="1"/>
  <c r="AB33" i="1"/>
  <c r="CS43" i="1"/>
  <c r="CS38" i="1"/>
  <c r="H33" i="4"/>
  <c r="CS54" i="1"/>
  <c r="AX33" i="1"/>
  <c r="DS33" i="1"/>
  <c r="CS34" i="1"/>
  <c r="CS22" i="1"/>
  <c r="DH33" i="1"/>
  <c r="BW33" i="1"/>
  <c r="AS60" i="1"/>
  <c r="CY33" i="1"/>
  <c r="BT33" i="1"/>
  <c r="DJ33" i="1"/>
  <c r="AS19" i="1"/>
  <c r="AS12" i="1"/>
  <c r="AS56" i="1"/>
  <c r="DK33" i="1"/>
  <c r="AS48" i="1"/>
  <c r="AS47" i="1"/>
  <c r="AS32" i="1"/>
  <c r="CS11" i="1"/>
  <c r="BR33" i="1"/>
  <c r="DT33" i="1"/>
  <c r="AS46" i="1"/>
  <c r="BH33" i="1"/>
  <c r="CS29" i="1"/>
  <c r="CS24" i="1"/>
  <c r="CS33" i="1"/>
  <c r="CS55" i="1"/>
  <c r="DQ33" i="1"/>
  <c r="AU33" i="1"/>
  <c r="CU33" i="1"/>
  <c r="CA33" i="1"/>
  <c r="AS22" i="1"/>
  <c r="CP33" i="1"/>
  <c r="BY33" i="1"/>
  <c r="DA33" i="1"/>
  <c r="AI33" i="1"/>
  <c r="CB33" i="1"/>
  <c r="CS18" i="1"/>
  <c r="CQ33" i="1"/>
  <c r="AS37" i="1"/>
  <c r="AS58" i="1"/>
  <c r="BL33" i="1"/>
  <c r="CS39" i="1"/>
  <c r="AS23" i="1"/>
  <c r="CS36" i="1"/>
  <c r="W33" i="1"/>
  <c r="BC33" i="1"/>
  <c r="AS39" i="1"/>
  <c r="DB33" i="1"/>
  <c r="DO33" i="1"/>
  <c r="AS24" i="1"/>
  <c r="AS38" i="1"/>
  <c r="CS60" i="1"/>
  <c r="CS47" i="1"/>
  <c r="AY33" i="1"/>
  <c r="BK33" i="1"/>
  <c r="CS12" i="1"/>
  <c r="BS33" i="1"/>
  <c r="BN33" i="1"/>
  <c r="BM33" i="1"/>
  <c r="DE33" i="1"/>
  <c r="AS25" i="1"/>
  <c r="CS16" i="1"/>
  <c r="AS30" i="1"/>
  <c r="BQ33" i="1"/>
  <c r="AS40" i="1"/>
  <c r="CS25" i="1"/>
  <c r="CS23" i="1"/>
  <c r="AS11" i="1"/>
  <c r="AQ33" i="1"/>
  <c r="AS45" i="1"/>
  <c r="BE33" i="1"/>
  <c r="CS17" i="1"/>
  <c r="CS14" i="1"/>
  <c r="BD33" i="1"/>
  <c r="AS33" i="1"/>
  <c r="AS57" i="1"/>
  <c r="DM33" i="1"/>
  <c r="AS15" i="1"/>
  <c r="DP33" i="1"/>
  <c r="AZ33" i="1"/>
  <c r="DL33" i="1"/>
  <c r="BP33" i="1"/>
  <c r="CS31" i="1"/>
  <c r="CS27" i="1"/>
  <c r="CS15" i="1"/>
  <c r="CS40" i="1"/>
  <c r="AS34" i="1"/>
  <c r="CS56" i="1"/>
  <c r="BF33" i="1"/>
  <c r="CS57" i="1"/>
  <c r="DF33" i="1"/>
  <c r="AS31" i="1"/>
  <c r="AS52" i="1"/>
  <c r="AS20" i="1"/>
  <c r="AS13" i="1"/>
  <c r="CS48" i="1"/>
  <c r="AS55" i="1"/>
  <c r="AS28" i="1"/>
  <c r="CS37" i="1"/>
  <c r="AS50" i="1"/>
  <c r="AS54" i="1"/>
  <c r="AS43" i="1"/>
  <c r="AS49" i="1"/>
  <c r="DD33" i="1"/>
  <c r="BO33" i="1"/>
  <c r="CZ33" i="1"/>
  <c r="AJ33" i="1"/>
  <c r="AS36" i="1"/>
  <c r="CG33" i="1"/>
  <c r="DG33" i="1"/>
  <c r="AS41" i="1"/>
  <c r="CH33" i="1"/>
  <c r="AP33" i="1"/>
  <c r="CS53" i="1"/>
  <c r="CR33" i="1"/>
  <c r="CS30" i="1"/>
  <c r="CV33" i="1"/>
  <c r="CS41" i="1"/>
  <c r="BI33" i="1"/>
  <c r="CS59" i="1"/>
  <c r="CS46" i="1"/>
  <c r="CX33" i="1"/>
  <c r="AS51" i="1"/>
  <c r="CS19" i="1"/>
  <c r="AS14" i="1"/>
  <c r="CS50" i="1"/>
  <c r="AS53" i="1"/>
  <c r="AS27" i="1"/>
  <c r="BA33" i="1"/>
  <c r="CS52" i="1"/>
  <c r="DN33" i="1"/>
  <c r="BG33" i="1"/>
  <c r="CS32" i="1"/>
  <c r="CS45" i="1"/>
  <c r="CS21" i="1"/>
  <c r="DI33" i="1"/>
  <c r="DC33" i="1"/>
  <c r="CS44" i="1"/>
  <c r="CS28" i="1"/>
  <c r="AS17" i="1"/>
  <c r="CS26" i="1"/>
  <c r="CS51" i="1"/>
  <c r="BB33" i="1"/>
  <c r="CS49" i="1"/>
  <c r="CS42" i="1"/>
  <c r="AS42" i="1"/>
  <c r="DR33" i="1"/>
  <c r="CS13" i="1"/>
  <c r="BJ33" i="1"/>
  <c r="CS35" i="1"/>
  <c r="AS44" i="1"/>
  <c r="AS35" i="1"/>
  <c r="AS18" i="1"/>
  <c r="AS16" i="1"/>
  <c r="CJ33" i="1"/>
  <c r="AG33" i="1"/>
  <c r="AH33" i="1"/>
  <c r="CW33" i="1"/>
  <c r="AW33" i="1"/>
  <c r="CS58" i="1"/>
  <c r="CC33" i="1"/>
  <c r="CK33" i="1"/>
  <c r="AV33" i="1"/>
  <c r="AA33" i="1"/>
  <c r="CN19" i="1"/>
  <c r="AN27" i="1"/>
  <c r="CN31" i="1"/>
  <c r="AN31" i="1"/>
  <c r="CC28" i="1"/>
  <c r="AN18" i="1"/>
  <c r="AN15" i="1"/>
  <c r="CN27" i="1"/>
  <c r="CQ28" i="1"/>
  <c r="AQ28" i="1"/>
  <c r="CN26" i="1"/>
  <c r="AP28" i="1"/>
  <c r="CN18" i="1"/>
  <c r="CN15" i="1"/>
  <c r="CF28" i="1"/>
  <c r="AN35" i="1"/>
  <c r="CU28" i="1"/>
  <c r="CN11" i="1"/>
  <c r="AR28" i="1"/>
  <c r="CN24" i="1"/>
  <c r="CR28" i="1"/>
  <c r="AN25" i="1"/>
  <c r="CV28" i="1"/>
  <c r="AV28" i="1"/>
  <c r="AK28" i="1"/>
  <c r="DR28" i="1"/>
  <c r="BP28" i="1"/>
  <c r="AN54" i="1"/>
  <c r="AN60" i="1"/>
  <c r="BC28" i="1"/>
  <c r="CN39" i="1"/>
  <c r="BG28" i="1"/>
  <c r="DQ28" i="1"/>
  <c r="BQ28" i="1"/>
  <c r="DG28" i="1"/>
  <c r="AN55" i="1"/>
  <c r="CN52" i="1"/>
  <c r="CN40" i="1"/>
  <c r="CN34" i="1"/>
  <c r="AN52" i="1"/>
  <c r="AN46" i="1"/>
  <c r="AN43" i="1"/>
  <c r="AN28" i="1"/>
  <c r="CZ28" i="1"/>
  <c r="CN58" i="1"/>
  <c r="AN49" i="1"/>
  <c r="BN28" i="1"/>
  <c r="BB28" i="1"/>
  <c r="AN47" i="1"/>
  <c r="AN57" i="1"/>
  <c r="BM28" i="1"/>
  <c r="CN51" i="1"/>
  <c r="BF28" i="1"/>
  <c r="DF28" i="1"/>
  <c r="H28" i="4"/>
  <c r="AN41" i="1"/>
  <c r="CN60" i="1"/>
  <c r="BK28" i="1"/>
  <c r="CY28" i="1"/>
  <c r="CN38" i="1"/>
  <c r="DJ28" i="1"/>
  <c r="DL28" i="1"/>
  <c r="DN28" i="1"/>
  <c r="AN45" i="1"/>
  <c r="CN41" i="1"/>
  <c r="BL28" i="1"/>
  <c r="DH28" i="1"/>
  <c r="DS28" i="1"/>
  <c r="AN12" i="1"/>
  <c r="BJ28" i="1"/>
  <c r="CN47" i="1"/>
  <c r="CN43" i="1"/>
  <c r="AN56" i="1"/>
  <c r="DT28" i="1"/>
  <c r="Y28" i="1"/>
  <c r="BY28" i="1"/>
  <c r="AN13" i="1"/>
  <c r="AI28" i="1"/>
  <c r="CB28" i="1"/>
  <c r="CI28" i="1"/>
  <c r="AN20" i="1"/>
  <c r="CN20" i="1"/>
  <c r="AU28" i="1"/>
  <c r="CN35" i="1"/>
  <c r="W28" i="1"/>
  <c r="AN11" i="1"/>
  <c r="BW28" i="1"/>
  <c r="CN32" i="1"/>
  <c r="AN24" i="1"/>
  <c r="AJ28" i="1"/>
  <c r="CJ28" i="1"/>
  <c r="CN14" i="1"/>
  <c r="AN14" i="1"/>
  <c r="AN19" i="1"/>
  <c r="AN32" i="1"/>
  <c r="AN16" i="1"/>
  <c r="AN36" i="1"/>
  <c r="CA28" i="1"/>
  <c r="BT28" i="1"/>
  <c r="CN28" i="1"/>
  <c r="CN49" i="1"/>
  <c r="BI28" i="1"/>
  <c r="CN45" i="1"/>
  <c r="CN12" i="1"/>
  <c r="AN51" i="1"/>
  <c r="AN42" i="1"/>
  <c r="CN50" i="1"/>
  <c r="CN42" i="1"/>
  <c r="CN59" i="1"/>
  <c r="CN57" i="1"/>
  <c r="BS28" i="1"/>
  <c r="DI28" i="1"/>
  <c r="BE28" i="1"/>
  <c r="DB28" i="1"/>
  <c r="BH28" i="1"/>
  <c r="AN39" i="1"/>
  <c r="BR28" i="1"/>
  <c r="BD28" i="1"/>
  <c r="DA28" i="1"/>
  <c r="AN59" i="1"/>
  <c r="CN48" i="1"/>
  <c r="CN55" i="1"/>
  <c r="CN44" i="1"/>
  <c r="CX28" i="1"/>
  <c r="BA28" i="1"/>
  <c r="AN48" i="1"/>
  <c r="CN56" i="1"/>
  <c r="CN53" i="1"/>
  <c r="AZ28" i="1"/>
  <c r="DM28" i="1"/>
  <c r="DC28" i="1"/>
  <c r="DO28" i="1"/>
  <c r="BO28" i="1"/>
  <c r="AN40" i="1"/>
  <c r="AN50" i="1"/>
  <c r="DP28" i="1"/>
  <c r="AX28" i="1"/>
  <c r="DD28" i="1"/>
  <c r="AN44" i="1"/>
  <c r="CN46" i="1"/>
  <c r="AY28" i="1"/>
  <c r="DE28" i="1"/>
  <c r="AN34" i="1"/>
  <c r="AN53" i="1"/>
  <c r="CN54" i="1"/>
  <c r="DK28" i="1"/>
  <c r="AN58" i="1"/>
  <c r="AN38" i="1"/>
  <c r="CN13" i="1"/>
  <c r="CN23" i="1"/>
  <c r="CN30" i="1"/>
  <c r="CN16" i="1"/>
  <c r="CH28" i="1"/>
  <c r="AN33" i="1"/>
  <c r="AB28" i="1"/>
  <c r="AG28" i="1"/>
  <c r="AN21" i="1"/>
  <c r="CN22" i="1"/>
  <c r="AN22" i="1"/>
  <c r="AN37" i="1"/>
  <c r="CP28" i="1"/>
  <c r="CN17" i="1"/>
  <c r="CN25" i="1"/>
  <c r="AA28" i="1"/>
  <c r="CN33" i="1"/>
  <c r="CN29" i="1"/>
  <c r="AN23" i="1"/>
  <c r="CW28" i="1"/>
  <c r="CN37" i="1"/>
  <c r="AW28" i="1"/>
  <c r="AH28" i="1"/>
  <c r="AN30" i="1"/>
  <c r="AC28" i="1"/>
  <c r="CK28" i="1"/>
  <c r="AN17" i="1"/>
  <c r="CN36" i="1"/>
  <c r="AM14" i="1"/>
  <c r="DS27" i="1"/>
  <c r="DI27" i="1"/>
  <c r="BS27" i="1"/>
  <c r="CM39" i="1"/>
  <c r="BF27" i="1"/>
  <c r="CM46" i="1"/>
  <c r="CM49" i="1"/>
  <c r="DN27" i="1"/>
  <c r="DL27" i="1"/>
  <c r="AM51" i="1"/>
  <c r="CM59" i="1"/>
  <c r="DP27" i="1"/>
  <c r="CM48" i="1"/>
  <c r="AY27" i="1"/>
  <c r="DK27" i="1"/>
  <c r="AM43" i="1"/>
  <c r="CM42" i="1"/>
  <c r="DT27" i="1"/>
  <c r="BD27" i="1"/>
  <c r="DF27" i="1"/>
  <c r="AM53" i="1"/>
  <c r="BB27" i="1"/>
  <c r="DC27" i="1"/>
  <c r="CM41" i="1"/>
  <c r="AM44" i="1"/>
  <c r="BJ27" i="1"/>
  <c r="AM46" i="1"/>
  <c r="CM58" i="1"/>
  <c r="AM42" i="1"/>
  <c r="AM40" i="1"/>
  <c r="DE27" i="1"/>
  <c r="CM19" i="1"/>
  <c r="DM27" i="1"/>
  <c r="AM59" i="1"/>
  <c r="BM27" i="1"/>
  <c r="AM27" i="1"/>
  <c r="AM38" i="1"/>
  <c r="CM54" i="1"/>
  <c r="CM12" i="1"/>
  <c r="AM60" i="1"/>
  <c r="CM57" i="1"/>
  <c r="CM20" i="1"/>
  <c r="AZ27" i="1"/>
  <c r="CM56" i="1"/>
  <c r="AM18" i="1"/>
  <c r="DB27" i="1"/>
  <c r="AM12" i="1"/>
  <c r="BG27" i="1"/>
  <c r="AM57" i="1"/>
  <c r="CM18" i="1"/>
  <c r="CM38" i="1"/>
  <c r="CZ27" i="1"/>
  <c r="H27" i="4"/>
  <c r="AM52" i="1"/>
  <c r="AM56" i="1"/>
  <c r="AM28" i="1"/>
  <c r="DG27" i="1"/>
  <c r="AM41" i="1"/>
  <c r="BE27" i="1"/>
  <c r="AM34" i="1"/>
  <c r="CM45" i="1"/>
  <c r="CM53" i="1"/>
  <c r="BC27" i="1"/>
  <c r="CM43" i="1"/>
  <c r="CM50" i="1"/>
  <c r="CM14" i="1"/>
  <c r="BO27" i="1"/>
  <c r="DJ27" i="1"/>
  <c r="CM60" i="1"/>
  <c r="AM47" i="1"/>
  <c r="BT27" i="1"/>
  <c r="DO27" i="1"/>
  <c r="CX27" i="1"/>
  <c r="CM34" i="1"/>
  <c r="DR27" i="1"/>
  <c r="AM58" i="1"/>
  <c r="DH27" i="1"/>
  <c r="BQ27" i="1"/>
  <c r="CM47" i="1"/>
  <c r="CM40" i="1"/>
  <c r="BP27" i="1"/>
  <c r="CM52" i="1"/>
  <c r="BA27" i="1"/>
  <c r="AM54" i="1"/>
  <c r="DD27" i="1"/>
  <c r="CY27" i="1"/>
  <c r="AM45" i="1"/>
  <c r="BL27" i="1"/>
  <c r="AM55" i="1"/>
  <c r="AM39" i="1"/>
  <c r="BI27" i="1"/>
  <c r="CM55" i="1"/>
  <c r="CM44" i="1"/>
  <c r="DA27" i="1"/>
  <c r="BR27" i="1"/>
  <c r="CM51" i="1"/>
  <c r="AM19" i="1"/>
  <c r="CM28" i="1"/>
  <c r="CM11" i="1"/>
  <c r="BN27" i="1"/>
  <c r="AM49" i="1"/>
  <c r="AM50" i="1"/>
  <c r="DQ27" i="1"/>
  <c r="AX27" i="1"/>
  <c r="AM48" i="1"/>
  <c r="CM27" i="1"/>
  <c r="BK27" i="1"/>
  <c r="AM11" i="1"/>
  <c r="BH27" i="1"/>
  <c r="CQ27" i="1"/>
  <c r="AQ27" i="1"/>
  <c r="CC27" i="1"/>
  <c r="AF27" i="1"/>
  <c r="CF27" i="1"/>
  <c r="AU27" i="1"/>
  <c r="CR27" i="1"/>
  <c r="AJ27" i="1"/>
  <c r="CJ27" i="1"/>
  <c r="CM26" i="1"/>
  <c r="CV27" i="1"/>
  <c r="AB27" i="1"/>
  <c r="AA27" i="1"/>
  <c r="AM26" i="1"/>
  <c r="Y27" i="1"/>
  <c r="BY27" i="1"/>
  <c r="CM13" i="1"/>
  <c r="AI27" i="1"/>
  <c r="AM23" i="1"/>
  <c r="AM16" i="1"/>
  <c r="AM33" i="1"/>
  <c r="CU27" i="1"/>
  <c r="W27" i="1"/>
  <c r="BW27" i="1"/>
  <c r="AR27" i="1"/>
  <c r="AK27" i="1"/>
  <c r="CK27" i="1"/>
  <c r="AM13" i="1"/>
  <c r="CM23" i="1"/>
  <c r="AH27" i="1"/>
  <c r="CM16" i="1"/>
  <c r="CM33" i="1"/>
  <c r="AM24" i="1"/>
  <c r="CP27" i="1"/>
  <c r="AM29" i="1"/>
  <c r="AG27" i="1"/>
  <c r="CG27" i="1"/>
  <c r="AW27" i="1"/>
  <c r="AM37" i="1"/>
  <c r="CW27" i="1"/>
  <c r="CM30" i="1"/>
  <c r="CM35" i="1"/>
  <c r="AM15" i="1"/>
  <c r="CM32" i="1"/>
  <c r="AC27" i="1"/>
  <c r="AM17" i="1"/>
  <c r="AM35" i="1"/>
  <c r="AM25" i="1"/>
  <c r="CM24" i="1"/>
  <c r="CB27" i="1"/>
  <c r="CM21" i="1"/>
  <c r="AM22" i="1"/>
  <c r="CM22" i="1"/>
  <c r="CH27" i="1"/>
  <c r="CM37" i="1"/>
  <c r="AP27" i="1"/>
  <c r="AM30" i="1"/>
  <c r="CI27" i="1"/>
  <c r="CM17" i="1"/>
  <c r="CM15" i="1"/>
  <c r="AV27" i="1"/>
  <c r="CM36" i="1"/>
  <c r="CM25" i="1"/>
  <c r="CM31" i="1"/>
  <c r="AM31" i="1"/>
  <c r="AM32" i="1"/>
  <c r="AM36" i="1"/>
  <c r="CA27" i="1"/>
  <c r="CQ14" i="1"/>
  <c r="CF14" i="1"/>
  <c r="H14" i="4"/>
  <c r="AQ14" i="1"/>
  <c r="CC14" i="1"/>
  <c r="AF14" i="1"/>
  <c r="CU14" i="1"/>
  <c r="BW14" i="1"/>
  <c r="CJ14" i="1"/>
  <c r="BG14" i="1"/>
  <c r="Z18" i="1"/>
  <c r="BZ46" i="1"/>
  <c r="CZ14" i="1"/>
  <c r="BZ27" i="1"/>
  <c r="BZ28" i="1"/>
  <c r="Z53" i="1"/>
  <c r="Z43" i="1"/>
  <c r="Z19" i="1"/>
  <c r="BT14" i="1"/>
  <c r="Z60" i="1"/>
  <c r="Z51" i="1"/>
  <c r="BH14" i="1"/>
  <c r="BZ32" i="1"/>
  <c r="Z54" i="1"/>
  <c r="BZ17" i="1"/>
  <c r="BZ15" i="1"/>
  <c r="BL14" i="1"/>
  <c r="BA14" i="1"/>
  <c r="Z52" i="1"/>
  <c r="BZ59" i="1"/>
  <c r="Z47" i="1"/>
  <c r="BZ54" i="1"/>
  <c r="BF14" i="1"/>
  <c r="Z16" i="1"/>
  <c r="Z30" i="1"/>
  <c r="BR14" i="1"/>
  <c r="BZ34" i="1"/>
  <c r="DA14" i="1"/>
  <c r="BZ38" i="1"/>
  <c r="BZ21" i="1"/>
  <c r="BZ14" i="1"/>
  <c r="CX14" i="1"/>
  <c r="DQ14" i="1"/>
  <c r="DS14" i="1"/>
  <c r="BZ35" i="1"/>
  <c r="Z26" i="1"/>
  <c r="Z58" i="1"/>
  <c r="DH14" i="1"/>
  <c r="Z40" i="1"/>
  <c r="BZ50" i="1"/>
  <c r="Z59" i="1"/>
  <c r="AG14" i="1"/>
  <c r="BZ60" i="1"/>
  <c r="BM14" i="1"/>
  <c r="BZ19" i="1"/>
  <c r="BZ48" i="1"/>
  <c r="Z46" i="1"/>
  <c r="Z34" i="1"/>
  <c r="BQ14" i="1"/>
  <c r="BZ16" i="1"/>
  <c r="BB14" i="1"/>
  <c r="BZ43" i="1"/>
  <c r="BC14" i="1"/>
  <c r="BZ53" i="1"/>
  <c r="BZ55" i="1"/>
  <c r="DE14" i="1"/>
  <c r="BS14" i="1"/>
  <c r="Z44" i="1"/>
  <c r="BZ44" i="1"/>
  <c r="Z41" i="1"/>
  <c r="BZ20" i="1"/>
  <c r="BZ37" i="1"/>
  <c r="DK14" i="1"/>
  <c r="BZ26" i="1"/>
  <c r="Z20" i="1"/>
  <c r="BN14" i="1"/>
  <c r="BZ11" i="1"/>
  <c r="BZ12" i="1"/>
  <c r="Z12" i="1"/>
  <c r="CW14" i="1"/>
  <c r="BZ22" i="1"/>
  <c r="CR14" i="1"/>
  <c r="BZ25" i="1"/>
  <c r="Z25" i="1"/>
  <c r="CA14" i="1"/>
  <c r="AU14" i="1"/>
  <c r="W14" i="1"/>
  <c r="AJ14" i="1"/>
  <c r="BZ18" i="1"/>
  <c r="DL14" i="1"/>
  <c r="BZ40" i="1"/>
  <c r="BZ47" i="1"/>
  <c r="AX14" i="1"/>
  <c r="DC14" i="1"/>
  <c r="BZ51" i="1"/>
  <c r="Z27" i="1"/>
  <c r="DB14" i="1"/>
  <c r="DJ14" i="1"/>
  <c r="DN14" i="1"/>
  <c r="Z28" i="1"/>
  <c r="BZ52" i="1"/>
  <c r="Z50" i="1"/>
  <c r="BZ31" i="1"/>
  <c r="BO14" i="1"/>
  <c r="DT14" i="1"/>
  <c r="AW14" i="1"/>
  <c r="DO14" i="1"/>
  <c r="Z42" i="1"/>
  <c r="Z56" i="1"/>
  <c r="Z24" i="1"/>
  <c r="DG14" i="1"/>
  <c r="BE14" i="1"/>
  <c r="Z33" i="1"/>
  <c r="DM14" i="1"/>
  <c r="BZ42" i="1"/>
  <c r="DP14" i="1"/>
  <c r="BZ49" i="1"/>
  <c r="BZ24" i="1"/>
  <c r="Z39" i="1"/>
  <c r="Z31" i="1"/>
  <c r="Z37" i="1"/>
  <c r="BZ58" i="1"/>
  <c r="Z35" i="1"/>
  <c r="DI14" i="1"/>
  <c r="Z32" i="1"/>
  <c r="AY14" i="1"/>
  <c r="DF14" i="1"/>
  <c r="Z49" i="1"/>
  <c r="Z14" i="1"/>
  <c r="BP14" i="1"/>
  <c r="DR14" i="1"/>
  <c r="BZ39" i="1"/>
  <c r="CG14" i="1"/>
  <c r="BD14" i="1"/>
  <c r="CY14" i="1"/>
  <c r="BZ30" i="1"/>
  <c r="BJ14" i="1"/>
  <c r="BZ57" i="1"/>
  <c r="Z15" i="1"/>
  <c r="Z48" i="1"/>
  <c r="Z45" i="1"/>
  <c r="BZ33" i="1"/>
  <c r="BK14" i="1"/>
  <c r="BZ41" i="1"/>
  <c r="DD14" i="1"/>
  <c r="Z57" i="1"/>
  <c r="Z38" i="1"/>
  <c r="AZ14" i="1"/>
  <c r="BZ56" i="1"/>
  <c r="BZ45" i="1"/>
  <c r="Z11" i="1"/>
  <c r="BI14" i="1"/>
  <c r="Z17" i="1"/>
  <c r="Z55" i="1"/>
  <c r="Z36" i="1"/>
  <c r="BZ36" i="1"/>
  <c r="Y14" i="1"/>
  <c r="AR14" i="1"/>
  <c r="CV14" i="1"/>
  <c r="CI14" i="1"/>
  <c r="AI14" i="1"/>
  <c r="CB14" i="1"/>
  <c r="BZ23" i="1"/>
  <c r="BY14" i="1"/>
  <c r="Z23" i="1"/>
  <c r="CH14" i="1"/>
  <c r="Z22" i="1"/>
  <c r="CK14" i="1"/>
  <c r="AA14" i="1"/>
  <c r="CO14" i="1"/>
  <c r="AB14" i="1"/>
  <c r="AH14" i="1"/>
  <c r="Z13" i="1"/>
  <c r="AP14" i="1"/>
  <c r="BZ13" i="1"/>
  <c r="CP14" i="1"/>
  <c r="AC14" i="1"/>
  <c r="AV14" i="1"/>
  <c r="AK14" i="1"/>
  <c r="H26" i="4"/>
  <c r="AL48" i="1"/>
  <c r="BD26" i="1"/>
  <c r="CL46" i="1"/>
  <c r="CL26" i="1"/>
  <c r="DL26" i="1"/>
  <c r="AL57" i="1"/>
  <c r="DS26" i="1"/>
  <c r="CL30" i="1"/>
  <c r="AL56" i="1"/>
  <c r="CL34" i="1"/>
  <c r="CL48" i="1"/>
  <c r="BK26" i="1"/>
  <c r="CL53" i="1"/>
  <c r="AL58" i="1"/>
  <c r="CL18" i="1"/>
  <c r="BE26" i="1"/>
  <c r="AL18" i="1"/>
  <c r="CL38" i="1"/>
  <c r="CC26" i="1"/>
  <c r="CP26" i="1"/>
  <c r="CL14" i="1"/>
  <c r="AL59" i="1"/>
  <c r="CL32" i="1"/>
  <c r="BI26" i="1"/>
  <c r="CL47" i="1"/>
  <c r="BT26" i="1"/>
  <c r="CL35" i="1"/>
  <c r="BQ26" i="1"/>
  <c r="CL52" i="1"/>
  <c r="DH26" i="1"/>
  <c r="AX26" i="1"/>
  <c r="CL43" i="1"/>
  <c r="BR26" i="1"/>
  <c r="AL43" i="1"/>
  <c r="AL50" i="1"/>
  <c r="AL16" i="1"/>
  <c r="AL41" i="1"/>
  <c r="DI26" i="1"/>
  <c r="CF26" i="1"/>
  <c r="AF26" i="1"/>
  <c r="BW26" i="1"/>
  <c r="CJ26" i="1"/>
  <c r="AJ26" i="1"/>
  <c r="CK26" i="1"/>
  <c r="AL17" i="1"/>
  <c r="CL54" i="1"/>
  <c r="AL39" i="1"/>
  <c r="CZ26" i="1"/>
  <c r="BO26" i="1"/>
  <c r="AL14" i="1"/>
  <c r="CL56" i="1"/>
  <c r="CL19" i="1"/>
  <c r="BL26" i="1"/>
  <c r="DQ26" i="1"/>
  <c r="DJ26" i="1"/>
  <c r="BH26" i="1"/>
  <c r="BF26" i="1"/>
  <c r="CL58" i="1"/>
  <c r="CL55" i="1"/>
  <c r="AL34" i="1"/>
  <c r="AL40" i="1"/>
  <c r="AL28" i="1"/>
  <c r="CL31" i="1"/>
  <c r="BJ26" i="1"/>
  <c r="AL54" i="1"/>
  <c r="CL50" i="1"/>
  <c r="CL59" i="1"/>
  <c r="AL21" i="1"/>
  <c r="AZ26" i="1"/>
  <c r="AL53" i="1"/>
  <c r="AL46" i="1"/>
  <c r="AL27" i="1"/>
  <c r="DT26" i="1"/>
  <c r="CA26" i="1"/>
  <c r="BM26" i="1"/>
  <c r="AL38" i="1"/>
  <c r="AL51" i="1"/>
  <c r="DA26" i="1"/>
  <c r="DK26" i="1"/>
  <c r="AL19" i="1"/>
  <c r="DM26" i="1"/>
  <c r="AL32" i="1"/>
  <c r="AL47" i="1"/>
  <c r="AL31" i="1"/>
  <c r="AR26" i="1"/>
  <c r="AL20" i="1"/>
  <c r="CL49" i="1"/>
  <c r="DF26" i="1"/>
  <c r="AL45" i="1"/>
  <c r="AL35" i="1"/>
  <c r="AL52" i="1"/>
  <c r="AL13" i="1"/>
  <c r="CL23" i="1"/>
  <c r="CI26" i="1"/>
  <c r="CH26" i="1"/>
  <c r="CU26" i="1"/>
  <c r="AU26" i="1"/>
  <c r="W26" i="1"/>
  <c r="AL29" i="1"/>
  <c r="CR26" i="1"/>
  <c r="BG26" i="1"/>
  <c r="CL11" i="1"/>
  <c r="DD26" i="1"/>
  <c r="BA26" i="1"/>
  <c r="AL55" i="1"/>
  <c r="AL60" i="1"/>
  <c r="CL12" i="1"/>
  <c r="CL51" i="1"/>
  <c r="CL42" i="1"/>
  <c r="DC26" i="1"/>
  <c r="CL27" i="1"/>
  <c r="CV26" i="1"/>
  <c r="AL12" i="1"/>
  <c r="AL42" i="1"/>
  <c r="DB26" i="1"/>
  <c r="DG26" i="1"/>
  <c r="CY26" i="1"/>
  <c r="BC26" i="1"/>
  <c r="CL57" i="1"/>
  <c r="DR26" i="1"/>
  <c r="BB26" i="1"/>
  <c r="BS26" i="1"/>
  <c r="AL11" i="1"/>
  <c r="AL49" i="1"/>
  <c r="BN26" i="1"/>
  <c r="AY26" i="1"/>
  <c r="DP26" i="1"/>
  <c r="CQ26" i="1"/>
  <c r="CL36" i="1"/>
  <c r="CX26" i="1"/>
  <c r="AL33" i="1"/>
  <c r="DN26" i="1"/>
  <c r="CL45" i="1"/>
  <c r="AQ26" i="1"/>
  <c r="AK26" i="1"/>
  <c r="CL15" i="1"/>
  <c r="CL60" i="1"/>
  <c r="CL41" i="1"/>
  <c r="CL39" i="1"/>
  <c r="AL44" i="1"/>
  <c r="AL26" i="1"/>
  <c r="CL40" i="1"/>
  <c r="CL44" i="1"/>
  <c r="DO26" i="1"/>
  <c r="DE26" i="1"/>
  <c r="CL28" i="1"/>
  <c r="BP26" i="1"/>
  <c r="Y26" i="1"/>
  <c r="AL23" i="1"/>
  <c r="AI26" i="1"/>
  <c r="CB26" i="1"/>
  <c r="CL16" i="1"/>
  <c r="CL37" i="1"/>
  <c r="AW26" i="1"/>
  <c r="AL30" i="1"/>
  <c r="CL21" i="1"/>
  <c r="CL13" i="1"/>
  <c r="AL24" i="1"/>
  <c r="AL22" i="1"/>
  <c r="AH26" i="1"/>
  <c r="CW26" i="1"/>
  <c r="AL37" i="1"/>
  <c r="AP26" i="1"/>
  <c r="CL25" i="1"/>
  <c r="AL15" i="1"/>
  <c r="AL25" i="1"/>
  <c r="CL33" i="1"/>
  <c r="CL24" i="1"/>
  <c r="CO26" i="1"/>
  <c r="AB26" i="1"/>
  <c r="AG26" i="1"/>
  <c r="CL22" i="1"/>
  <c r="BY26" i="1"/>
  <c r="AL36" i="1"/>
  <c r="AV26" i="1"/>
  <c r="AC26" i="1"/>
  <c r="CL17" i="1"/>
  <c r="AA26" i="1"/>
  <c r="H18" i="4"/>
  <c r="AQ18" i="1"/>
  <c r="CQ18" i="1"/>
  <c r="AC18" i="1"/>
  <c r="AD14" i="1"/>
  <c r="CD56" i="1"/>
  <c r="CD49" i="1"/>
  <c r="CD43" i="1"/>
  <c r="CD59" i="1"/>
  <c r="AD26" i="1"/>
  <c r="DH18" i="1"/>
  <c r="CD45" i="1"/>
  <c r="AD27" i="1"/>
  <c r="CD35" i="1"/>
  <c r="BS18" i="1"/>
  <c r="DB18" i="1"/>
  <c r="BH18" i="1"/>
  <c r="BB18" i="1"/>
  <c r="BR18" i="1"/>
  <c r="BA18" i="1"/>
  <c r="CX18" i="1"/>
  <c r="DQ18" i="1"/>
  <c r="BE18" i="1"/>
  <c r="AD49" i="1"/>
  <c r="AD52" i="1"/>
  <c r="AD35" i="1"/>
  <c r="DS18" i="1"/>
  <c r="AD57" i="1"/>
  <c r="CD20" i="1"/>
  <c r="CD44" i="1"/>
  <c r="DA18" i="1"/>
  <c r="AD50" i="1"/>
  <c r="BP18" i="1"/>
  <c r="AD38" i="1"/>
  <c r="BL18" i="1"/>
  <c r="AD47" i="1"/>
  <c r="CD52" i="1"/>
  <c r="AD43" i="1"/>
  <c r="AG18" i="1"/>
  <c r="BM18" i="1"/>
  <c r="CD11" i="1"/>
  <c r="CD51" i="1"/>
  <c r="DK18" i="1"/>
  <c r="AD51" i="1"/>
  <c r="CD41" i="1"/>
  <c r="AD45" i="1"/>
  <c r="DI18" i="1"/>
  <c r="CD40" i="1"/>
  <c r="AX18" i="1"/>
  <c r="AD40" i="1"/>
  <c r="AD58" i="1"/>
  <c r="AD55" i="1"/>
  <c r="CD26" i="1"/>
  <c r="AZ18" i="1"/>
  <c r="AD48" i="1"/>
  <c r="AD44" i="1"/>
  <c r="CD47" i="1"/>
  <c r="AD42" i="1"/>
  <c r="AD20" i="1"/>
  <c r="AD46" i="1"/>
  <c r="DJ18" i="1"/>
  <c r="DR18" i="1"/>
  <c r="DF18" i="1"/>
  <c r="CD17" i="1"/>
  <c r="BT18" i="1"/>
  <c r="CB18" i="1"/>
  <c r="CC18" i="1"/>
  <c r="AP18" i="1"/>
  <c r="CD14" i="1"/>
  <c r="DG18" i="1"/>
  <c r="BD18" i="1"/>
  <c r="AY18" i="1"/>
  <c r="CD42" i="1"/>
  <c r="BN18" i="1"/>
  <c r="BO18" i="1"/>
  <c r="AD54" i="1"/>
  <c r="AD56" i="1"/>
  <c r="AD28" i="1"/>
  <c r="CD38" i="1"/>
  <c r="DD18" i="1"/>
  <c r="CD53" i="1"/>
  <c r="AD34" i="1"/>
  <c r="CD18" i="1"/>
  <c r="AD17" i="1"/>
  <c r="BC18" i="1"/>
  <c r="AD59" i="1"/>
  <c r="BF18" i="1"/>
  <c r="CD57" i="1"/>
  <c r="CD39" i="1"/>
  <c r="AD12" i="1"/>
  <c r="AD18" i="1"/>
  <c r="CY18" i="1"/>
  <c r="DT18" i="1"/>
  <c r="CD50" i="1"/>
  <c r="BK18" i="1"/>
  <c r="CD58" i="1"/>
  <c r="CD34" i="1"/>
  <c r="CD60" i="1"/>
  <c r="CD31" i="1"/>
  <c r="AD41" i="1"/>
  <c r="AD19" i="1"/>
  <c r="BI18" i="1"/>
  <c r="CD19" i="1"/>
  <c r="BG18" i="1"/>
  <c r="AD31" i="1"/>
  <c r="DE18" i="1"/>
  <c r="CZ18" i="1"/>
  <c r="DM18" i="1"/>
  <c r="AD53" i="1"/>
  <c r="CD46" i="1"/>
  <c r="DO18" i="1"/>
  <c r="AD60" i="1"/>
  <c r="CD55" i="1"/>
  <c r="CD28" i="1"/>
  <c r="BQ18" i="1"/>
  <c r="DL18" i="1"/>
  <c r="DN18" i="1"/>
  <c r="CD12" i="1"/>
  <c r="CD48" i="1"/>
  <c r="DC18" i="1"/>
  <c r="DP18" i="1"/>
  <c r="AD39" i="1"/>
  <c r="CD54" i="1"/>
  <c r="CD24" i="1"/>
  <c r="BJ18" i="1"/>
  <c r="CD27" i="1"/>
  <c r="AD11" i="1"/>
  <c r="AU18" i="1"/>
  <c r="BW18" i="1"/>
  <c r="W18" i="1"/>
  <c r="AJ18" i="1"/>
  <c r="CJ18" i="1"/>
  <c r="AA18" i="1"/>
  <c r="BY18" i="1"/>
  <c r="CD25" i="1"/>
  <c r="AR18" i="1"/>
  <c r="CR18" i="1"/>
  <c r="AD25" i="1"/>
  <c r="AD36" i="1"/>
  <c r="AD30" i="1"/>
  <c r="AD23" i="1"/>
  <c r="CD33" i="1"/>
  <c r="CU18" i="1"/>
  <c r="CD32" i="1"/>
  <c r="CD15" i="1"/>
  <c r="CK18" i="1"/>
  <c r="AD32" i="1"/>
  <c r="CD13" i="1"/>
  <c r="CD23" i="1"/>
  <c r="AD33" i="1"/>
  <c r="CP18" i="1"/>
  <c r="CD16" i="1"/>
  <c r="AD16" i="1"/>
  <c r="CD22" i="1"/>
  <c r="AD24" i="1"/>
  <c r="AO18" i="1"/>
  <c r="CO18" i="1"/>
  <c r="CD29" i="1"/>
  <c r="CH18" i="1"/>
  <c r="AB18" i="1"/>
  <c r="AD21" i="1"/>
  <c r="AD37" i="1"/>
  <c r="AW18" i="1"/>
  <c r="CW18" i="1"/>
  <c r="CD30" i="1"/>
  <c r="Y18" i="1"/>
  <c r="AV18" i="1"/>
  <c r="CV18" i="1"/>
  <c r="AD15" i="1"/>
  <c r="AK18" i="1"/>
  <c r="CI18" i="1"/>
  <c r="AH18" i="1"/>
  <c r="AD22" i="1"/>
  <c r="AI18" i="1"/>
  <c r="CG18" i="1"/>
  <c r="CD37" i="1"/>
  <c r="AD13" i="1"/>
  <c r="CA18" i="1"/>
  <c r="CD36" i="1"/>
  <c r="CB61" i="3"/>
  <c r="CK61" i="3"/>
  <c r="CJ61" i="3"/>
  <c r="CF61" i="3"/>
  <c r="AF61" i="3"/>
  <c r="V61" i="3"/>
  <c r="AS61" i="3"/>
  <c r="CS61" i="3"/>
  <c r="CE61" i="3"/>
  <c r="X61" i="3"/>
  <c r="CL61" i="3"/>
  <c r="AD61" i="3"/>
  <c r="AN61" i="3"/>
  <c r="CC61" i="3"/>
  <c r="T61" i="3"/>
  <c r="CM61" i="3"/>
  <c r="AL61" i="3"/>
  <c r="AH61" i="3"/>
  <c r="Y61" i="3"/>
  <c r="CG61" i="3"/>
  <c r="CO61" i="3"/>
  <c r="AO61" i="3"/>
  <c r="AR61" i="3"/>
  <c r="AT61" i="3"/>
  <c r="AC61" i="3"/>
  <c r="BT61" i="3"/>
  <c r="CZ61" i="3"/>
  <c r="DD61" i="3"/>
  <c r="AY61" i="3"/>
  <c r="BO61" i="3"/>
  <c r="DO61" i="3"/>
  <c r="BK61" i="3"/>
  <c r="DN61" i="3"/>
  <c r="BG61" i="3"/>
  <c r="DK61" i="3"/>
  <c r="BF61" i="3"/>
  <c r="AZ61" i="3"/>
  <c r="BJ61" i="3"/>
  <c r="AV61" i="3"/>
  <c r="DM61" i="3"/>
  <c r="DB61" i="3"/>
  <c r="CW61" i="3"/>
  <c r="AX61" i="3"/>
  <c r="BC61" i="3"/>
  <c r="DP61" i="3"/>
  <c r="BM61" i="3"/>
  <c r="BP61" i="3"/>
  <c r="BD61" i="3"/>
  <c r="BQ61" i="3"/>
  <c r="W61" i="3"/>
  <c r="AI61" i="3"/>
  <c r="CA61" i="3"/>
  <c r="X27" i="1"/>
  <c r="BX26" i="1"/>
  <c r="CB12" i="1"/>
  <c r="CC12" i="1"/>
  <c r="AC12" i="1"/>
  <c r="BX30" i="1"/>
  <c r="BX18" i="1"/>
  <c r="BX19" i="1"/>
  <c r="BX27" i="1"/>
  <c r="X31" i="1"/>
  <c r="CQ12" i="1"/>
  <c r="BX31" i="1"/>
  <c r="AQ12" i="1"/>
  <c r="X26" i="1"/>
  <c r="CP12" i="1"/>
  <c r="AP12" i="1"/>
  <c r="X18" i="1"/>
  <c r="BX15" i="1"/>
  <c r="BX20" i="1"/>
  <c r="AF12" i="1"/>
  <c r="X20" i="1"/>
  <c r="BX35" i="1"/>
  <c r="BX32" i="1"/>
  <c r="X32" i="1"/>
  <c r="X24" i="1"/>
  <c r="AR12" i="1"/>
  <c r="CR12" i="1"/>
  <c r="AB12" i="1"/>
  <c r="DR12" i="1"/>
  <c r="BX48" i="1"/>
  <c r="X38" i="1"/>
  <c r="DO12" i="1"/>
  <c r="BX54" i="1"/>
  <c r="BX45" i="1"/>
  <c r="BX47" i="1"/>
  <c r="X55" i="1"/>
  <c r="X39" i="1"/>
  <c r="BX55" i="1"/>
  <c r="BS12" i="1"/>
  <c r="BA12" i="1"/>
  <c r="BX28" i="1"/>
  <c r="BX44" i="1"/>
  <c r="BX51" i="1"/>
  <c r="DF12" i="1"/>
  <c r="X51" i="1"/>
  <c r="BX38" i="1"/>
  <c r="BX50" i="1"/>
  <c r="BX52" i="1"/>
  <c r="X56" i="1"/>
  <c r="DE12" i="1"/>
  <c r="BX34" i="1"/>
  <c r="CZ12" i="1"/>
  <c r="DS12" i="1"/>
  <c r="DP12" i="1"/>
  <c r="X54" i="1"/>
  <c r="X45" i="1"/>
  <c r="BX40" i="1"/>
  <c r="AX12" i="1"/>
  <c r="DJ12" i="1"/>
  <c r="X53" i="1"/>
  <c r="BX46" i="1"/>
  <c r="CX12" i="1"/>
  <c r="X44" i="1"/>
  <c r="DB12" i="1"/>
  <c r="DQ12" i="1"/>
  <c r="X57" i="1"/>
  <c r="X60" i="1"/>
  <c r="X42" i="1"/>
  <c r="BC12" i="1"/>
  <c r="DL12" i="1"/>
  <c r="DA12" i="1"/>
  <c r="BL12" i="1"/>
  <c r="AZ12" i="1"/>
  <c r="DT12" i="1"/>
  <c r="X59" i="1"/>
  <c r="BQ12" i="1"/>
  <c r="X49" i="1"/>
  <c r="BP12" i="1"/>
  <c r="X15" i="1"/>
  <c r="X36" i="1"/>
  <c r="AK12" i="1"/>
  <c r="X19" i="1"/>
  <c r="BX13" i="1"/>
  <c r="BX22" i="1"/>
  <c r="X16" i="1"/>
  <c r="BX16" i="1"/>
  <c r="CF12" i="1"/>
  <c r="AU12" i="1"/>
  <c r="X35" i="1"/>
  <c r="CU12" i="1"/>
  <c r="X11" i="1"/>
  <c r="W12" i="1"/>
  <c r="BX11" i="1"/>
  <c r="BW12" i="1"/>
  <c r="CJ12" i="1"/>
  <c r="AJ12" i="1"/>
  <c r="BX24" i="1"/>
  <c r="X14" i="1"/>
  <c r="BX14" i="1"/>
  <c r="X25" i="1"/>
  <c r="DI12" i="1"/>
  <c r="X50" i="1"/>
  <c r="BN12" i="1"/>
  <c r="BX12" i="1"/>
  <c r="X12" i="1"/>
  <c r="BE12" i="1"/>
  <c r="BR12" i="1"/>
  <c r="BX53" i="1"/>
  <c r="X41" i="1"/>
  <c r="BX60" i="1"/>
  <c r="BX41" i="1"/>
  <c r="BT12" i="1"/>
  <c r="BG12" i="1"/>
  <c r="BX57" i="1"/>
  <c r="X58" i="1"/>
  <c r="DG12" i="1"/>
  <c r="BB12" i="1"/>
  <c r="BX58" i="1"/>
  <c r="DN12" i="1"/>
  <c r="BO12" i="1"/>
  <c r="X43" i="1"/>
  <c r="CY12" i="1"/>
  <c r="DD12" i="1"/>
  <c r="H12" i="4"/>
  <c r="X46" i="1"/>
  <c r="BX59" i="1"/>
  <c r="BX49" i="1"/>
  <c r="BM12" i="1"/>
  <c r="BJ12" i="1"/>
  <c r="BD12" i="1"/>
  <c r="BX56" i="1"/>
  <c r="BX39" i="1"/>
  <c r="X48" i="1"/>
  <c r="DK12" i="1"/>
  <c r="X52" i="1"/>
  <c r="X40" i="1"/>
  <c r="BH12" i="1"/>
  <c r="BF12" i="1"/>
  <c r="X47" i="1"/>
  <c r="DM12" i="1"/>
  <c r="BX43" i="1"/>
  <c r="BK12" i="1"/>
  <c r="AY12" i="1"/>
  <c r="X28" i="1"/>
  <c r="BI12" i="1"/>
  <c r="X34" i="1"/>
  <c r="BX42" i="1"/>
  <c r="DC12" i="1"/>
  <c r="DH12" i="1"/>
  <c r="CV12" i="1"/>
  <c r="Y12" i="1"/>
  <c r="X13" i="1"/>
  <c r="BY12" i="1"/>
  <c r="CI12" i="1"/>
  <c r="X33" i="1"/>
  <c r="BX33" i="1"/>
  <c r="X29" i="1"/>
  <c r="CO12" i="1"/>
  <c r="BX21" i="1"/>
  <c r="X23" i="1"/>
  <c r="BX37" i="1"/>
  <c r="AW12" i="1"/>
  <c r="BX23" i="1"/>
  <c r="CH12" i="1"/>
  <c r="BX17" i="1"/>
  <c r="BX25" i="1"/>
  <c r="CK12" i="1"/>
  <c r="X22" i="1"/>
  <c r="AO12" i="1"/>
  <c r="BX29" i="1"/>
  <c r="AI12" i="1"/>
  <c r="X21" i="1"/>
  <c r="AG12" i="1"/>
  <c r="CW12" i="1"/>
  <c r="X37" i="1"/>
  <c r="AH12" i="1"/>
  <c r="X30" i="1"/>
  <c r="X17" i="1"/>
  <c r="BX36" i="1"/>
  <c r="AV12" i="1"/>
  <c r="AA12" i="1"/>
  <c r="CA12" i="1"/>
  <c r="CT27" i="1"/>
  <c r="CQ34" i="1"/>
  <c r="AQ34" i="1"/>
  <c r="CT17" i="1"/>
  <c r="AF34" i="1"/>
  <c r="AT27" i="1"/>
  <c r="AT31" i="1"/>
  <c r="CT31" i="1"/>
  <c r="CT30" i="1"/>
  <c r="AT18" i="1"/>
  <c r="CT18" i="1"/>
  <c r="CT20" i="1"/>
  <c r="AT20" i="1"/>
  <c r="CF34" i="1"/>
  <c r="CT35" i="1"/>
  <c r="AU34" i="1"/>
  <c r="BW34" i="1"/>
  <c r="AJ34" i="1"/>
  <c r="CT42" i="1"/>
  <c r="CT40" i="1"/>
  <c r="BA34" i="1"/>
  <c r="DN34" i="1"/>
  <c r="BL34" i="1"/>
  <c r="AT56" i="1"/>
  <c r="DT34" i="1"/>
  <c r="AT58" i="1"/>
  <c r="DK34" i="1"/>
  <c r="DE34" i="1"/>
  <c r="BR34" i="1"/>
  <c r="BK34" i="1"/>
  <c r="AT39" i="1"/>
  <c r="H34" i="4"/>
  <c r="BJ34" i="1"/>
  <c r="AT57" i="1"/>
  <c r="AT45" i="1"/>
  <c r="AX34" i="1"/>
  <c r="DC34" i="1"/>
  <c r="BD34" i="1"/>
  <c r="AT47" i="1"/>
  <c r="AT41" i="1"/>
  <c r="CT50" i="1"/>
  <c r="AT40" i="1"/>
  <c r="CT38" i="1"/>
  <c r="CT44" i="1"/>
  <c r="BC34" i="1"/>
  <c r="CT54" i="1"/>
  <c r="CT49" i="1"/>
  <c r="DD34" i="1"/>
  <c r="CY34" i="1"/>
  <c r="CX34" i="1"/>
  <c r="DG34" i="1"/>
  <c r="AT53" i="1"/>
  <c r="CT46" i="1"/>
  <c r="CT57" i="1"/>
  <c r="AT28" i="1"/>
  <c r="DQ34" i="1"/>
  <c r="BG34" i="1"/>
  <c r="BT34" i="1"/>
  <c r="AT46" i="1"/>
  <c r="CT41" i="1"/>
  <c r="CT48" i="1"/>
  <c r="BP34" i="1"/>
  <c r="AZ34" i="1"/>
  <c r="DM34" i="1"/>
  <c r="DF34" i="1"/>
  <c r="CT52" i="1"/>
  <c r="AT38" i="1"/>
  <c r="AT19" i="1"/>
  <c r="AT15" i="1"/>
  <c r="AT26" i="1"/>
  <c r="AT32" i="1"/>
  <c r="AK34" i="1"/>
  <c r="CT16" i="1"/>
  <c r="AV34" i="1"/>
  <c r="AT13" i="1"/>
  <c r="CT13" i="1"/>
  <c r="Y34" i="1"/>
  <c r="BY34" i="1"/>
  <c r="AT23" i="1"/>
  <c r="CU34" i="1"/>
  <c r="AT35" i="1"/>
  <c r="AT11" i="1"/>
  <c r="W34" i="1"/>
  <c r="CT11" i="1"/>
  <c r="AT24" i="1"/>
  <c r="CJ34" i="1"/>
  <c r="CT24" i="1"/>
  <c r="AT14" i="1"/>
  <c r="CT14" i="1"/>
  <c r="CK34" i="1"/>
  <c r="AA34" i="1"/>
  <c r="BE34" i="1"/>
  <c r="AT44" i="1"/>
  <c r="BB34" i="1"/>
  <c r="DL34" i="1"/>
  <c r="CT55" i="1"/>
  <c r="CT51" i="1"/>
  <c r="DP34" i="1"/>
  <c r="BQ34" i="1"/>
  <c r="BF34" i="1"/>
  <c r="DJ34" i="1"/>
  <c r="AT42" i="1"/>
  <c r="CT56" i="1"/>
  <c r="CT45" i="1"/>
  <c r="DI34" i="1"/>
  <c r="BH34" i="1"/>
  <c r="DR34" i="1"/>
  <c r="BS34" i="1"/>
  <c r="CT28" i="1"/>
  <c r="BM34" i="1"/>
  <c r="AT52" i="1"/>
  <c r="AT59" i="1"/>
  <c r="AT34" i="1"/>
  <c r="AT48" i="1"/>
  <c r="CT12" i="1"/>
  <c r="AT51" i="1"/>
  <c r="DH34" i="1"/>
  <c r="BI34" i="1"/>
  <c r="CT34" i="1"/>
  <c r="DB34" i="1"/>
  <c r="AT54" i="1"/>
  <c r="CT53" i="1"/>
  <c r="CT58" i="1"/>
  <c r="BN34" i="1"/>
  <c r="CT39" i="1"/>
  <c r="AT60" i="1"/>
  <c r="DA34" i="1"/>
  <c r="CT47" i="1"/>
  <c r="AT43" i="1"/>
  <c r="CZ34" i="1"/>
  <c r="BO34" i="1"/>
  <c r="DS34" i="1"/>
  <c r="AT49" i="1"/>
  <c r="CT60" i="1"/>
  <c r="CT59" i="1"/>
  <c r="DO34" i="1"/>
  <c r="AT12" i="1"/>
  <c r="AT50" i="1"/>
  <c r="AT55" i="1"/>
  <c r="AY34" i="1"/>
  <c r="CT43" i="1"/>
  <c r="AT36" i="1"/>
  <c r="CA34" i="1"/>
  <c r="CT19" i="1"/>
  <c r="CT32" i="1"/>
  <c r="CT15" i="1"/>
  <c r="CT26" i="1"/>
  <c r="CR34" i="1"/>
  <c r="AR34" i="1"/>
  <c r="AT25" i="1"/>
  <c r="CT23" i="1"/>
  <c r="AB34" i="1"/>
  <c r="CI34" i="1"/>
  <c r="CT22" i="1"/>
  <c r="CT33" i="1"/>
  <c r="AT33" i="1"/>
  <c r="CT29" i="1"/>
  <c r="AO34" i="1"/>
  <c r="CO34" i="1"/>
  <c r="AT29" i="1"/>
  <c r="CH34" i="1"/>
  <c r="AT16" i="1"/>
  <c r="CP34" i="1"/>
  <c r="AW34" i="1"/>
  <c r="CT37" i="1"/>
  <c r="CC34" i="1"/>
  <c r="CB34" i="1"/>
  <c r="AT21" i="1"/>
  <c r="AG34" i="1"/>
  <c r="CG34" i="1"/>
  <c r="CT21" i="1"/>
  <c r="AH34" i="1"/>
  <c r="AT22" i="1"/>
  <c r="AT37" i="1"/>
  <c r="CW34" i="1"/>
  <c r="AI34" i="1"/>
  <c r="AP34" i="1"/>
  <c r="AT30" i="1"/>
  <c r="AT17" i="1"/>
  <c r="CT25" i="1"/>
  <c r="CV34" i="1"/>
  <c r="CT36" i="1"/>
  <c r="AC34" i="1"/>
  <c r="AB61" i="3"/>
  <c r="AP61" i="3"/>
  <c r="CP61" i="3"/>
  <c r="AK61" i="3"/>
  <c r="AJ61" i="3"/>
  <c r="P27" i="3" s="1"/>
  <c r="AE61" i="3"/>
  <c r="BV61" i="3"/>
  <c r="BX61" i="3"/>
  <c r="CH61" i="3"/>
  <c r="BY61" i="3"/>
  <c r="CN61" i="3"/>
  <c r="AM61" i="3"/>
  <c r="CD61" i="3"/>
  <c r="AG61" i="3"/>
  <c r="P24" i="3" s="1"/>
  <c r="BZ61" i="3"/>
  <c r="Z61" i="3"/>
  <c r="CR61" i="3"/>
  <c r="CT61" i="3"/>
  <c r="U61" i="3"/>
  <c r="BU61" i="3"/>
  <c r="DF61" i="3"/>
  <c r="BH61" i="3"/>
  <c r="DA61" i="3"/>
  <c r="DE61" i="3"/>
  <c r="BE61" i="3"/>
  <c r="CV61" i="3"/>
  <c r="BN61" i="3"/>
  <c r="DJ61" i="3"/>
  <c r="BI61" i="3"/>
  <c r="AW61" i="3"/>
  <c r="AU61" i="3"/>
  <c r="CX61" i="3"/>
  <c r="BA61" i="3"/>
  <c r="CU61" i="3"/>
  <c r="DL61" i="3"/>
  <c r="BB61" i="3"/>
  <c r="CY61" i="3"/>
  <c r="DG61" i="3"/>
  <c r="DI61" i="3"/>
  <c r="DH61" i="3"/>
  <c r="DC61" i="3"/>
  <c r="DQ61" i="3"/>
  <c r="BL61" i="3"/>
  <c r="BW61" i="3"/>
  <c r="AQ61" i="3"/>
  <c r="CQ61" i="3"/>
  <c r="CI61" i="3"/>
  <c r="AA61" i="3"/>
  <c r="CO29" i="1" l="1"/>
  <c r="CZ29" i="1"/>
  <c r="AA29" i="1"/>
  <c r="AO31" i="1"/>
  <c r="CE29" i="1"/>
  <c r="H29" i="4"/>
  <c r="CO36" i="1"/>
  <c r="AO57" i="1"/>
  <c r="AH13" i="1"/>
  <c r="AH11" i="1"/>
  <c r="BW22" i="1"/>
  <c r="CH23" i="1"/>
  <c r="AC22" i="1"/>
  <c r="CA29" i="1"/>
  <c r="CO54" i="1"/>
  <c r="AO24" i="1"/>
  <c r="CO58" i="1"/>
  <c r="AO56" i="1"/>
  <c r="Y22" i="1"/>
  <c r="AO39" i="1"/>
  <c r="CO55" i="1"/>
  <c r="BW32" i="1"/>
  <c r="CW20" i="1"/>
  <c r="AF16" i="1"/>
  <c r="AF50" i="1"/>
  <c r="AF47" i="1"/>
  <c r="AF30" i="1"/>
  <c r="AF20" i="1"/>
  <c r="AF42" i="1"/>
  <c r="DG20" i="1"/>
  <c r="AF24" i="1"/>
  <c r="CF52" i="1"/>
  <c r="AF44" i="1"/>
  <c r="CF42" i="1"/>
  <c r="BD20" i="1"/>
  <c r="DR29" i="1"/>
  <c r="AO16" i="1"/>
  <c r="DF29" i="1"/>
  <c r="CO32" i="1"/>
  <c r="AO47" i="1"/>
  <c r="DE29" i="1"/>
  <c r="BP29" i="1"/>
  <c r="AO44" i="1"/>
  <c r="CO46" i="1"/>
  <c r="DC29" i="1"/>
  <c r="AO53" i="1"/>
  <c r="DO29" i="1"/>
  <c r="CP20" i="1"/>
  <c r="AP20" i="1"/>
  <c r="CP29" i="1"/>
  <c r="AJ20" i="1"/>
  <c r="AF18" i="1"/>
  <c r="AD29" i="1"/>
  <c r="CF18" i="1"/>
  <c r="AO26" i="1"/>
  <c r="CL29" i="1"/>
  <c r="CL20" i="1"/>
  <c r="AO14" i="1"/>
  <c r="Z29" i="1"/>
  <c r="AO27" i="1"/>
  <c r="AM20" i="1"/>
  <c r="AN29" i="1"/>
  <c r="AO28" i="1"/>
  <c r="AF28" i="1"/>
  <c r="AN26" i="1"/>
  <c r="AF33" i="1"/>
  <c r="AE20" i="1"/>
  <c r="AO41" i="1"/>
  <c r="CW41" i="1"/>
  <c r="CU29" i="1"/>
  <c r="CZ20" i="1"/>
  <c r="CO40" i="1"/>
  <c r="CZ37" i="1"/>
  <c r="CW17" i="1"/>
  <c r="DF37" i="1"/>
  <c r="DI37" i="1"/>
  <c r="AW55" i="1"/>
  <c r="AW60" i="1"/>
  <c r="CW58" i="1"/>
  <c r="AW56" i="1"/>
  <c r="BE37" i="1"/>
  <c r="CW32" i="1"/>
  <c r="BT37" i="1"/>
  <c r="BH37" i="1"/>
  <c r="DQ37" i="1"/>
  <c r="AW30" i="1"/>
  <c r="DJ37" i="1"/>
  <c r="DM37" i="1"/>
  <c r="BR37" i="1"/>
  <c r="AW57" i="1"/>
  <c r="CW43" i="1"/>
  <c r="AW37" i="1"/>
  <c r="CW44" i="1"/>
  <c r="DD37" i="1"/>
  <c r="CW37" i="1"/>
  <c r="AW50" i="1"/>
  <c r="AW32" i="1"/>
  <c r="AF37" i="1"/>
  <c r="BK20" i="1"/>
  <c r="CF29" i="1"/>
  <c r="BN20" i="1"/>
  <c r="BE20" i="1"/>
  <c r="DH20" i="1"/>
  <c r="AF52" i="1"/>
  <c r="AF22" i="1"/>
  <c r="CF31" i="1"/>
  <c r="CF43" i="1"/>
  <c r="BS20" i="1"/>
  <c r="AF43" i="1"/>
  <c r="AC37" i="1"/>
  <c r="CQ37" i="1"/>
  <c r="CO47" i="1"/>
  <c r="CO53" i="1"/>
  <c r="CO57" i="1"/>
  <c r="AO48" i="1"/>
  <c r="DG29" i="1"/>
  <c r="AO59" i="1"/>
  <c r="AO37" i="1"/>
  <c r="BS29" i="1"/>
  <c r="CO42" i="1"/>
  <c r="AO20" i="1"/>
  <c r="AO42" i="1"/>
  <c r="AO46" i="1"/>
  <c r="CP37" i="1"/>
  <c r="AP29" i="1"/>
  <c r="AB37" i="1"/>
  <c r="AV20" i="1"/>
  <c r="CV20" i="1"/>
  <c r="AZ37" i="1"/>
  <c r="P28" i="3"/>
  <c r="AO33" i="1"/>
  <c r="CE20" i="1"/>
  <c r="CY29" i="1"/>
  <c r="DA20" i="1"/>
  <c r="CO41" i="1"/>
  <c r="AU29" i="1"/>
  <c r="AU20" i="1"/>
  <c r="AF35" i="1"/>
  <c r="AF40" i="1"/>
  <c r="AO40" i="1"/>
  <c r="AW45" i="1"/>
  <c r="CW46" i="1"/>
  <c r="DH37" i="1"/>
  <c r="AW51" i="1"/>
  <c r="BC37" i="1"/>
  <c r="CW54" i="1"/>
  <c r="CW59" i="1"/>
  <c r="AW31" i="1"/>
  <c r="CW55" i="1"/>
  <c r="DG37" i="1"/>
  <c r="AW44" i="1"/>
  <c r="CW16" i="1"/>
  <c r="DP37" i="1"/>
  <c r="CW48" i="1"/>
  <c r="DC37" i="1"/>
  <c r="AW52" i="1"/>
  <c r="DR37" i="1"/>
  <c r="AW53" i="1"/>
  <c r="H37" i="4"/>
  <c r="BS37" i="1"/>
  <c r="CW50" i="1"/>
  <c r="DN37" i="1"/>
  <c r="AW22" i="1"/>
  <c r="CW30" i="1"/>
  <c r="AA20" i="1"/>
  <c r="AO15" i="1"/>
  <c r="CA20" i="1"/>
  <c r="CF32" i="1"/>
  <c r="CF30" i="1"/>
  <c r="AF58" i="1"/>
  <c r="DC20" i="1"/>
  <c r="BF20" i="1"/>
  <c r="BR20" i="1"/>
  <c r="DM20" i="1"/>
  <c r="BI20" i="1"/>
  <c r="DN20" i="1"/>
  <c r="BO20" i="1"/>
  <c r="DI20" i="1"/>
  <c r="AF59" i="1"/>
  <c r="AQ37" i="1"/>
  <c r="DI29" i="1"/>
  <c r="BF29" i="1"/>
  <c r="AO43" i="1"/>
  <c r="BN29" i="1"/>
  <c r="BO29" i="1"/>
  <c r="BL29" i="1"/>
  <c r="CO45" i="1"/>
  <c r="DM29" i="1"/>
  <c r="BE29" i="1"/>
  <c r="CO56" i="1"/>
  <c r="BM29" i="1"/>
  <c r="AO49" i="1"/>
  <c r="AR37" i="1"/>
  <c r="AH37" i="1"/>
  <c r="AV37" i="1"/>
  <c r="CR13" i="1"/>
  <c r="CI32" i="1"/>
  <c r="CR17" i="1"/>
  <c r="BY32" i="1"/>
  <c r="AR13" i="1"/>
  <c r="CR23" i="1"/>
  <c r="AR23" i="1"/>
  <c r="W32" i="1"/>
  <c r="AI32" i="1"/>
  <c r="AR17" i="1"/>
  <c r="CR11" i="1"/>
  <c r="AR11" i="1"/>
  <c r="AK37" i="1"/>
  <c r="DE61" i="2"/>
  <c r="BW61" i="2"/>
  <c r="CL61" i="2"/>
  <c r="BE61" i="2"/>
  <c r="CJ29" i="1"/>
  <c r="AV29" i="1"/>
  <c r="CV29" i="1"/>
  <c r="CO61" i="2"/>
  <c r="BG61" i="2"/>
  <c r="DH61" i="2"/>
  <c r="BK61" i="2"/>
  <c r="DL61" i="2"/>
  <c r="AA61" i="2"/>
  <c r="CC61" i="2"/>
  <c r="BO61" i="2"/>
  <c r="W61" i="2"/>
  <c r="Y37" i="1"/>
  <c r="CW25" i="1"/>
  <c r="AH61" i="2"/>
  <c r="BM61" i="2"/>
  <c r="AL61" i="2"/>
  <c r="CS61" i="2"/>
  <c r="P36" i="2" s="1"/>
  <c r="DN61" i="2"/>
  <c r="CK61" i="2"/>
  <c r="AD61" i="2"/>
  <c r="AI61" i="2"/>
  <c r="CA61" i="2"/>
  <c r="BA61" i="2"/>
  <c r="BL61" i="2"/>
  <c r="DD61" i="2"/>
  <c r="CP61" i="2"/>
  <c r="BD61" i="2"/>
  <c r="DM61" i="2"/>
  <c r="AN61" i="2"/>
  <c r="BI61" i="2"/>
  <c r="DB61" i="2"/>
  <c r="T61" i="2"/>
  <c r="P11" i="2" s="1"/>
  <c r="CT61" i="2"/>
  <c r="BY61" i="2"/>
  <c r="BN61" i="2"/>
  <c r="CG61" i="2"/>
  <c r="CE61" i="2"/>
  <c r="BJ61" i="2"/>
  <c r="AK61" i="2"/>
  <c r="AT61" i="2"/>
  <c r="P28" i="2"/>
  <c r="CG12" i="1"/>
  <c r="CD21" i="1"/>
  <c r="CG26" i="1"/>
  <c r="BZ29" i="1"/>
  <c r="CO27" i="1"/>
  <c r="CM29" i="1"/>
  <c r="CG28" i="1"/>
  <c r="CO28" i="1"/>
  <c r="CO33" i="1"/>
  <c r="AS21" i="1"/>
  <c r="CS20" i="1"/>
  <c r="CF33" i="1"/>
  <c r="CG19" i="1"/>
  <c r="CO19" i="1"/>
  <c r="AF39" i="1"/>
  <c r="CY20" i="1"/>
  <c r="CO39" i="1"/>
  <c r="AY29" i="1"/>
  <c r="AG41" i="1"/>
  <c r="BA20" i="1"/>
  <c r="DA21" i="1"/>
  <c r="AF41" i="1"/>
  <c r="BA29" i="1"/>
  <c r="AO38" i="1"/>
  <c r="AX29" i="1"/>
  <c r="AX20" i="1"/>
  <c r="CX29" i="1"/>
  <c r="CX20" i="1"/>
  <c r="CO38" i="1"/>
  <c r="CO35" i="1"/>
  <c r="CU21" i="1"/>
  <c r="CF35" i="1"/>
  <c r="CU20" i="1"/>
  <c r="CF40" i="1"/>
  <c r="CW29" i="1"/>
  <c r="CF16" i="1"/>
  <c r="CF37" i="1"/>
  <c r="DL20" i="1"/>
  <c r="BM20" i="1"/>
  <c r="AF31" i="1"/>
  <c r="AF49" i="1"/>
  <c r="DB20" i="1"/>
  <c r="BP20" i="1"/>
  <c r="AF60" i="1"/>
  <c r="CF50" i="1"/>
  <c r="BG20" i="1"/>
  <c r="DS20" i="1"/>
  <c r="BH20" i="1"/>
  <c r="AF53" i="1"/>
  <c r="AF36" i="1"/>
  <c r="CF45" i="1"/>
  <c r="CF49" i="1"/>
  <c r="CF54" i="1"/>
  <c r="BQ20" i="1"/>
  <c r="DE20" i="1"/>
  <c r="AF48" i="1"/>
  <c r="CF56" i="1"/>
  <c r="CF55" i="1"/>
  <c r="CF53" i="1"/>
  <c r="H20" i="4"/>
  <c r="DN29" i="1"/>
  <c r="AO58" i="1"/>
  <c r="CO60" i="1"/>
  <c r="BC29" i="1"/>
  <c r="BJ29" i="1"/>
  <c r="AO52" i="1"/>
  <c r="CO20" i="1"/>
  <c r="CO31" i="1"/>
  <c r="CO43" i="1"/>
  <c r="AO22" i="1"/>
  <c r="AO36" i="1"/>
  <c r="DH29" i="1"/>
  <c r="DT29" i="1"/>
  <c r="DS29" i="1"/>
  <c r="BI29" i="1"/>
  <c r="CO16" i="1"/>
  <c r="BB29" i="1"/>
  <c r="DB29" i="1"/>
  <c r="CO52" i="1"/>
  <c r="AO50" i="1"/>
  <c r="CO24" i="1"/>
  <c r="BD29" i="1"/>
  <c r="CO37" i="1"/>
  <c r="AO60" i="1"/>
  <c r="AQ29" i="1"/>
  <c r="AR29" i="1"/>
  <c r="AB20" i="1"/>
  <c r="CH20" i="1"/>
  <c r="CJ20" i="1"/>
  <c r="Z21" i="1"/>
  <c r="AM21" i="1"/>
  <c r="CN21" i="1"/>
  <c r="AS29" i="1"/>
  <c r="CE21" i="1"/>
  <c r="AO19" i="1"/>
  <c r="CF19" i="1"/>
  <c r="AY20" i="1"/>
  <c r="AG39" i="1"/>
  <c r="CY21" i="1"/>
  <c r="DA29" i="1"/>
  <c r="CF38" i="1"/>
  <c r="AF38" i="1"/>
  <c r="AO35" i="1"/>
  <c r="AU21" i="1"/>
  <c r="AG40" i="1"/>
  <c r="AW29" i="1"/>
  <c r="CO15" i="1"/>
  <c r="AF15" i="1"/>
  <c r="CF22" i="1"/>
  <c r="CF48" i="1"/>
  <c r="DR20" i="1"/>
  <c r="AF29" i="1"/>
  <c r="AF57" i="1"/>
  <c r="AF55" i="1"/>
  <c r="BJ20" i="1"/>
  <c r="AF32" i="1"/>
  <c r="CF47" i="1"/>
  <c r="DJ20" i="1"/>
  <c r="DO20" i="1"/>
  <c r="BC20" i="1"/>
  <c r="DT20" i="1"/>
  <c r="AF46" i="1"/>
  <c r="CF36" i="1"/>
  <c r="DQ20" i="1"/>
  <c r="BB20" i="1"/>
  <c r="CF57" i="1"/>
  <c r="BL20" i="1"/>
  <c r="DP20" i="1"/>
  <c r="CF51" i="1"/>
  <c r="DK20" i="1"/>
  <c r="AF56" i="1"/>
  <c r="CF60" i="1"/>
  <c r="CQ29" i="1"/>
  <c r="AQ20" i="1"/>
  <c r="CO22" i="1"/>
  <c r="BR29" i="1"/>
  <c r="AO54" i="1"/>
  <c r="AO55" i="1"/>
  <c r="CO49" i="1"/>
  <c r="CO44" i="1"/>
  <c r="AO30" i="1"/>
  <c r="BQ29" i="1"/>
  <c r="DP29" i="1"/>
  <c r="AO45" i="1"/>
  <c r="CO50" i="1"/>
  <c r="BT29" i="1"/>
  <c r="CO59" i="1"/>
  <c r="CO48" i="1"/>
  <c r="BG29" i="1"/>
  <c r="CO30" i="1"/>
  <c r="AO29" i="1"/>
  <c r="DL29" i="1"/>
  <c r="AO32" i="1"/>
  <c r="DK29" i="1"/>
  <c r="AO51" i="1"/>
  <c r="DD29" i="1"/>
  <c r="DQ29" i="1"/>
  <c r="CO51" i="1"/>
  <c r="BK29" i="1"/>
  <c r="CR29" i="1"/>
  <c r="AB29" i="1"/>
  <c r="CC37" i="1"/>
  <c r="CK37" i="1"/>
  <c r="AW25" i="1"/>
  <c r="BY37" i="1"/>
  <c r="AW13" i="1"/>
  <c r="CI37" i="1"/>
  <c r="AW11" i="1"/>
  <c r="AI37" i="1"/>
  <c r="AW23" i="1"/>
  <c r="W37" i="1"/>
  <c r="CW11" i="1"/>
  <c r="CW13" i="1"/>
  <c r="CW23" i="1"/>
  <c r="BW37" i="1"/>
  <c r="CF61" i="2"/>
  <c r="P23" i="2" s="1"/>
  <c r="CH29" i="1"/>
  <c r="P17" i="2"/>
  <c r="CB37" i="1"/>
  <c r="CB50" i="1"/>
  <c r="AB52" i="1"/>
  <c r="AB36" i="1"/>
  <c r="CH16" i="1"/>
  <c r="AV16" i="1"/>
  <c r="CV16" i="1"/>
  <c r="AB43" i="1"/>
  <c r="AB55" i="1"/>
  <c r="DH16" i="1"/>
  <c r="AB42" i="1"/>
  <c r="AH16" i="1"/>
  <c r="H21" i="4"/>
  <c r="AB49" i="1"/>
  <c r="CB46" i="1"/>
  <c r="AB44" i="1"/>
  <c r="DK16" i="1"/>
  <c r="CB36" i="1"/>
  <c r="CB32" i="1"/>
  <c r="BR16" i="1"/>
  <c r="AB58" i="1"/>
  <c r="BO16" i="1"/>
  <c r="BL16" i="1"/>
  <c r="CB29" i="1"/>
  <c r="DT16" i="1"/>
  <c r="AB32" i="1"/>
  <c r="DI16" i="1"/>
  <c r="CB53" i="1"/>
  <c r="CB30" i="1"/>
  <c r="DR16" i="1"/>
  <c r="DG16" i="1"/>
  <c r="BJ16" i="1"/>
  <c r="AB46" i="1"/>
  <c r="AB54" i="1"/>
  <c r="AB56" i="1"/>
  <c r="CB42" i="1"/>
  <c r="DM16" i="1"/>
  <c r="AJ29" i="1"/>
  <c r="P32" i="2"/>
  <c r="AG61" i="2"/>
  <c r="P24" i="2" s="1"/>
  <c r="BB61" i="2"/>
  <c r="CM61" i="2"/>
  <c r="P30" i="2" s="1"/>
  <c r="AZ61" i="2"/>
  <c r="Y29" i="1"/>
  <c r="CC29" i="1"/>
  <c r="CK29" i="1"/>
  <c r="CO13" i="1"/>
  <c r="AO21" i="1"/>
  <c r="AO13" i="1"/>
  <c r="BY29" i="1"/>
  <c r="CI29" i="1"/>
  <c r="AI29" i="1"/>
  <c r="CO23" i="1"/>
  <c r="CO17" i="1"/>
  <c r="AO17" i="1"/>
  <c r="W29" i="1"/>
  <c r="BW29" i="1"/>
  <c r="AO11" i="1"/>
  <c r="CO21" i="1"/>
  <c r="AO25" i="1"/>
  <c r="AO23" i="1"/>
  <c r="AC29" i="1"/>
  <c r="CO11" i="1"/>
  <c r="CO25" i="1"/>
  <c r="AK29" i="1"/>
  <c r="AZ29" i="1"/>
  <c r="CF13" i="1"/>
  <c r="CF11" i="1"/>
  <c r="AF25" i="1"/>
  <c r="CF25" i="1"/>
  <c r="AF13" i="1"/>
  <c r="AI20" i="1"/>
  <c r="AF17" i="1"/>
  <c r="CC20" i="1"/>
  <c r="W20" i="1"/>
  <c r="CF21" i="1"/>
  <c r="BY20" i="1"/>
  <c r="Y20" i="1"/>
  <c r="CF17" i="1"/>
  <c r="BW20" i="1"/>
  <c r="AF21" i="1"/>
  <c r="CF23" i="1"/>
  <c r="CI20" i="1"/>
  <c r="AF23" i="1"/>
  <c r="AF11" i="1"/>
  <c r="CK20" i="1"/>
  <c r="AK20" i="1"/>
  <c r="AC20" i="1"/>
  <c r="CC21" i="1"/>
  <c r="AC21" i="1"/>
  <c r="CG20" i="1"/>
  <c r="CR21" i="1"/>
  <c r="CV21" i="1"/>
  <c r="AQ21" i="1"/>
  <c r="CG58" i="1"/>
  <c r="CG53" i="1"/>
  <c r="BD21" i="1"/>
  <c r="DK21" i="1"/>
  <c r="BT21" i="1"/>
  <c r="AG49" i="1"/>
  <c r="BR21" i="1"/>
  <c r="BE21" i="1"/>
  <c r="BM21" i="1"/>
  <c r="DQ21" i="1"/>
  <c r="AG48" i="1"/>
  <c r="CG11" i="1"/>
  <c r="CG31" i="1"/>
  <c r="AG30" i="1"/>
  <c r="BF21" i="1"/>
  <c r="DO21" i="1"/>
  <c r="DF21" i="1"/>
  <c r="DF61" i="1" s="1"/>
  <c r="CG48" i="1"/>
  <c r="AG13" i="1"/>
  <c r="AP21" i="1"/>
  <c r="AP61" i="1" s="1"/>
  <c r="Y21" i="1"/>
  <c r="DL21" i="1"/>
  <c r="CG55" i="1"/>
  <c r="CG56" i="1"/>
  <c r="CG13" i="1"/>
  <c r="CG45" i="1"/>
  <c r="AG16" i="1"/>
  <c r="CW21" i="1"/>
  <c r="CP21" i="1"/>
  <c r="CP61" i="1" s="1"/>
  <c r="AG11" i="1"/>
  <c r="CG24" i="1"/>
  <c r="AJ21" i="1"/>
  <c r="AJ61" i="1" s="1"/>
  <c r="AV21" i="1"/>
  <c r="AH21" i="1"/>
  <c r="DC21" i="1"/>
  <c r="DJ21" i="1"/>
  <c r="BO21" i="1"/>
  <c r="BJ21" i="1"/>
  <c r="DM21" i="1"/>
  <c r="DP21" i="1"/>
  <c r="CG51" i="1"/>
  <c r="AG37" i="1"/>
  <c r="AG47" i="1"/>
  <c r="BC21" i="1"/>
  <c r="AG29" i="1"/>
  <c r="CG16" i="1"/>
  <c r="CG37" i="1"/>
  <c r="BH21" i="1"/>
  <c r="AG50" i="1"/>
  <c r="AG56" i="1"/>
  <c r="CG42" i="1"/>
  <c r="CA21" i="1"/>
  <c r="CA61" i="1" s="1"/>
  <c r="CG36" i="1"/>
  <c r="AG43" i="1"/>
  <c r="DN21" i="1"/>
  <c r="DT21" i="1"/>
  <c r="DG21" i="1"/>
  <c r="AG52" i="1"/>
  <c r="CQ21" i="1"/>
  <c r="AI21" i="1"/>
  <c r="AG25" i="1"/>
  <c r="W21" i="1"/>
  <c r="CJ21" i="1"/>
  <c r="AG24" i="1"/>
  <c r="AG32" i="1"/>
  <c r="BY21" i="1"/>
  <c r="AG46" i="1"/>
  <c r="CG59" i="1"/>
  <c r="AG54" i="1"/>
  <c r="AG21" i="1"/>
  <c r="AG58" i="1"/>
  <c r="CG47" i="1"/>
  <c r="AG53" i="1"/>
  <c r="AG44" i="1"/>
  <c r="DB21" i="1"/>
  <c r="CG52" i="1"/>
  <c r="CG23" i="1"/>
  <c r="AA21" i="1"/>
  <c r="AA61" i="1" s="1"/>
  <c r="CG32" i="1"/>
  <c r="DD21" i="1"/>
  <c r="DR21" i="1"/>
  <c r="AG57" i="1"/>
  <c r="CG44" i="1"/>
  <c r="AG45" i="1"/>
  <c r="CG22" i="1"/>
  <c r="AW21" i="1"/>
  <c r="CG43" i="1"/>
  <c r="AG42" i="1"/>
  <c r="CG60" i="1"/>
  <c r="AG55" i="1"/>
  <c r="CG49" i="1"/>
  <c r="AG23" i="1"/>
  <c r="CG30" i="1"/>
  <c r="CK21" i="1"/>
  <c r="CG25" i="1"/>
  <c r="BW21" i="1"/>
  <c r="AG20" i="1"/>
  <c r="AR21" i="1"/>
  <c r="AR61" i="1" s="1"/>
  <c r="AG17" i="1"/>
  <c r="CG15" i="1"/>
  <c r="AG22" i="1"/>
  <c r="CG54" i="1"/>
  <c r="BL21" i="1"/>
  <c r="DI21" i="1"/>
  <c r="BS21" i="1"/>
  <c r="BS61" i="1" s="1"/>
  <c r="DS21" i="1"/>
  <c r="DS61" i="1" s="1"/>
  <c r="BB21" i="1"/>
  <c r="BP21" i="1"/>
  <c r="BP61" i="1" s="1"/>
  <c r="BG21" i="1"/>
  <c r="BG61" i="1" s="1"/>
  <c r="CG57" i="1"/>
  <c r="BK21" i="1"/>
  <c r="BK61" i="1" s="1"/>
  <c r="AG36" i="1"/>
  <c r="AG15" i="1"/>
  <c r="CG17" i="1"/>
  <c r="AG51" i="1"/>
  <c r="AG59" i="1"/>
  <c r="BQ21" i="1"/>
  <c r="BI21" i="1"/>
  <c r="BI61" i="1" s="1"/>
  <c r="DE21" i="1"/>
  <c r="DE61" i="1" s="1"/>
  <c r="CG29" i="1"/>
  <c r="CI21" i="1"/>
  <c r="DH21" i="1"/>
  <c r="CG21" i="1"/>
  <c r="CG50" i="1"/>
  <c r="CG46" i="1"/>
  <c r="BN21" i="1"/>
  <c r="BN61" i="1" s="1"/>
  <c r="AG60" i="1"/>
  <c r="CH21" i="1"/>
  <c r="AK21" i="1"/>
  <c r="CB13" i="1"/>
  <c r="BY16" i="1"/>
  <c r="Y16" i="1"/>
  <c r="CB23" i="1"/>
  <c r="AI16" i="1"/>
  <c r="CB17" i="1"/>
  <c r="BW16" i="1"/>
  <c r="AB11" i="1"/>
  <c r="AB21" i="1"/>
  <c r="CB25" i="1"/>
  <c r="AB25" i="1"/>
  <c r="CI16" i="1"/>
  <c r="AB23" i="1"/>
  <c r="AC16" i="1"/>
  <c r="AB17" i="1"/>
  <c r="AK16" i="1"/>
  <c r="AB13" i="1"/>
  <c r="CB11" i="1"/>
  <c r="CK16" i="1"/>
  <c r="W16" i="1"/>
  <c r="CB21" i="1"/>
  <c r="CC16" i="1"/>
  <c r="P15" i="2"/>
  <c r="P33" i="2"/>
  <c r="P40" i="3"/>
  <c r="P12" i="2"/>
  <c r="P29" i="3"/>
  <c r="P18" i="3"/>
  <c r="P30" i="3"/>
  <c r="P29" i="2"/>
  <c r="P19" i="3"/>
  <c r="P14" i="2"/>
  <c r="P20" i="3"/>
  <c r="P22" i="3"/>
  <c r="P21" i="2"/>
  <c r="P18" i="2"/>
  <c r="P38" i="2"/>
  <c r="P13" i="2"/>
  <c r="P31" i="2"/>
  <c r="P22" i="2"/>
  <c r="P40" i="2"/>
  <c r="P16" i="2"/>
  <c r="P34" i="2"/>
  <c r="P25" i="2"/>
  <c r="P35" i="2"/>
  <c r="P27" i="2"/>
  <c r="P37" i="2"/>
  <c r="P19" i="2"/>
  <c r="P20" i="2"/>
  <c r="P26" i="2"/>
  <c r="P41" i="2"/>
  <c r="P41" i="3"/>
  <c r="P39" i="2"/>
  <c r="P39" i="3"/>
  <c r="P38" i="3"/>
  <c r="P11" i="3"/>
  <c r="P36" i="3"/>
  <c r="P23" i="3"/>
  <c r="P17" i="3"/>
  <c r="P34" i="3"/>
  <c r="P33" i="3"/>
  <c r="BF61" i="1"/>
  <c r="CY61" i="1"/>
  <c r="CU61" i="1"/>
  <c r="AU61" i="1"/>
  <c r="CX61" i="1"/>
  <c r="AX61" i="1"/>
  <c r="CZ61" i="1"/>
  <c r="BA61" i="1"/>
  <c r="P14" i="3"/>
  <c r="P37" i="3"/>
  <c r="P32" i="3"/>
  <c r="P25" i="3"/>
  <c r="P21" i="3"/>
  <c r="P15" i="3"/>
  <c r="P13" i="3"/>
  <c r="CD61" i="1"/>
  <c r="BZ61" i="1"/>
  <c r="AM61" i="1"/>
  <c r="CS61" i="1"/>
  <c r="CE61" i="1"/>
  <c r="P12" i="3"/>
  <c r="CT61" i="1"/>
  <c r="AT61" i="1"/>
  <c r="AY61" i="1"/>
  <c r="BX61" i="1"/>
  <c r="X61" i="1"/>
  <c r="DA61" i="1"/>
  <c r="P26" i="3"/>
  <c r="P35" i="3"/>
  <c r="P16" i="3"/>
  <c r="P31" i="3"/>
  <c r="AD61" i="1"/>
  <c r="AL61" i="1"/>
  <c r="CL61" i="1"/>
  <c r="Z61" i="1"/>
  <c r="CM61" i="1"/>
  <c r="AN61" i="1"/>
  <c r="CN61" i="1"/>
  <c r="AS61" i="1"/>
  <c r="AE61" i="1"/>
  <c r="DI61" i="1" l="1"/>
  <c r="BB61" i="1"/>
  <c r="DB61" i="1"/>
  <c r="DN61" i="1"/>
  <c r="DC61" i="1"/>
  <c r="BE61" i="1"/>
  <c r="AZ61" i="1"/>
  <c r="BQ61" i="1"/>
  <c r="BT61" i="1"/>
  <c r="DJ61" i="1"/>
  <c r="AQ61" i="1"/>
  <c r="DL61" i="1"/>
  <c r="CR61" i="1"/>
  <c r="CI61" i="1"/>
  <c r="BM61" i="1"/>
  <c r="CH61" i="1"/>
  <c r="DD61" i="1"/>
  <c r="BH61" i="1"/>
  <c r="BC61" i="1"/>
  <c r="DP61" i="1"/>
  <c r="DO61" i="1"/>
  <c r="BL61" i="1"/>
  <c r="CJ61" i="1"/>
  <c r="CQ61" i="1"/>
  <c r="BD61" i="1"/>
  <c r="AW61" i="1"/>
  <c r="DQ61" i="1"/>
  <c r="BO61" i="1"/>
  <c r="DR61" i="1"/>
  <c r="DH61" i="1"/>
  <c r="DT61" i="1"/>
  <c r="DK61" i="1"/>
  <c r="AV61" i="1"/>
  <c r="CW61" i="1"/>
  <c r="DG61" i="1"/>
  <c r="CC61" i="1"/>
  <c r="AC61" i="1"/>
  <c r="BR61" i="1"/>
  <c r="BJ61" i="1"/>
  <c r="AH61" i="1"/>
  <c r="CB61" i="1"/>
  <c r="DM61" i="1"/>
  <c r="CV61" i="1"/>
  <c r="AF61" i="1"/>
  <c r="CK61" i="1"/>
  <c r="AK61" i="1"/>
  <c r="AB61" i="1"/>
  <c r="Y61" i="1"/>
  <c r="BW61" i="1"/>
  <c r="CF61" i="1"/>
  <c r="CO61" i="1"/>
  <c r="AO61" i="1"/>
  <c r="BY61" i="1"/>
  <c r="AI61" i="1"/>
  <c r="CG61" i="1"/>
  <c r="W61" i="1"/>
  <c r="AG61" i="1"/>
  <c r="S41" i="1"/>
  <c r="I41" i="4" s="1"/>
  <c r="S40" i="1"/>
  <c r="I40" i="4" s="1"/>
  <c r="S39" i="1"/>
  <c r="I39" i="4" s="1"/>
  <c r="S38" i="1"/>
  <c r="I38" i="4" s="1"/>
  <c r="S19" i="1"/>
  <c r="I19" i="4" s="1"/>
  <c r="S18" i="1"/>
  <c r="I18" i="4" s="1"/>
  <c r="S27" i="1"/>
  <c r="I27" i="4" s="1"/>
  <c r="S33" i="1"/>
  <c r="I33" i="4" s="1"/>
  <c r="S28" i="1"/>
  <c r="I28" i="4" s="1"/>
  <c r="S14" i="1"/>
  <c r="I14" i="4" s="1"/>
  <c r="S26" i="1"/>
  <c r="I26" i="4" s="1"/>
  <c r="S12" i="1"/>
  <c r="I12" i="4" s="1"/>
  <c r="S34" i="1"/>
  <c r="I34" i="4" s="1"/>
  <c r="S30" i="1"/>
  <c r="I30" i="4" s="1"/>
  <c r="S32" i="1"/>
  <c r="I32" i="4" s="1"/>
  <c r="S35" i="1"/>
  <c r="I35" i="4" s="1"/>
  <c r="S24" i="1"/>
  <c r="I24" i="4" s="1"/>
  <c r="S15" i="1"/>
  <c r="I15" i="4" s="1"/>
  <c r="S22" i="1" l="1"/>
  <c r="I22" i="4" s="1"/>
  <c r="S37" i="1"/>
  <c r="I37" i="4" s="1"/>
  <c r="S23" i="1"/>
  <c r="I23" i="4" s="1"/>
  <c r="S31" i="1"/>
  <c r="I31" i="4" s="1"/>
  <c r="S36" i="1"/>
  <c r="I36" i="4" s="1"/>
  <c r="S17" i="1"/>
  <c r="I17" i="4" s="1"/>
  <c r="S29" i="1"/>
  <c r="I29" i="4" s="1"/>
  <c r="S20" i="1"/>
  <c r="I20" i="4" s="1"/>
  <c r="S11" i="1"/>
  <c r="I11" i="4" s="1"/>
  <c r="S25" i="1"/>
  <c r="I25" i="4" s="1"/>
  <c r="S21" i="1"/>
  <c r="I21" i="4" s="1"/>
  <c r="S16" i="1"/>
  <c r="I16" i="4" s="1"/>
  <c r="S13" i="1"/>
  <c r="I13" i="4" s="1"/>
  <c r="DW12" i="1"/>
  <c r="A12" i="4" s="1"/>
  <c r="DW23" i="1"/>
  <c r="A23" i="4" s="1"/>
  <c r="DW17" i="1"/>
  <c r="A17" i="4" s="1"/>
  <c r="DW14" i="1"/>
  <c r="A14" i="4" s="1"/>
  <c r="DW34" i="1"/>
  <c r="A34" i="4" s="1"/>
  <c r="DW22" i="1"/>
  <c r="A22" i="4" s="1"/>
  <c r="DW41" i="1"/>
  <c r="A41" i="4" s="1"/>
  <c r="DW26" i="1"/>
  <c r="A26" i="4" s="1"/>
  <c r="DW25" i="1"/>
  <c r="A25" i="4" s="1"/>
  <c r="DW31" i="1"/>
  <c r="A31" i="4" s="1"/>
  <c r="DW36" i="1"/>
  <c r="A36" i="4" s="1"/>
  <c r="DW15" i="1"/>
  <c r="A15" i="4" s="1"/>
  <c r="DW11" i="1"/>
  <c r="A11" i="4" s="1"/>
  <c r="DW40" i="1"/>
  <c r="A40" i="4" s="1"/>
  <c r="DW21" i="1"/>
  <c r="A21" i="4" s="1"/>
  <c r="DW30" i="1"/>
  <c r="A30" i="4" s="1"/>
  <c r="DW24" i="1"/>
  <c r="A24" i="4" s="1"/>
  <c r="DW37" i="1"/>
  <c r="A37" i="4" s="1"/>
  <c r="DW27" i="1"/>
  <c r="A27" i="4" s="1"/>
  <c r="DW28" i="1"/>
  <c r="A28" i="4" s="1"/>
  <c r="DW18" i="1"/>
  <c r="A18" i="4" s="1"/>
  <c r="DW16" i="1"/>
  <c r="A16" i="4" s="1"/>
  <c r="DW35" i="1"/>
  <c r="A35" i="4" s="1"/>
  <c r="DW33" i="1"/>
  <c r="A33" i="4" s="1"/>
  <c r="DW13" i="1"/>
  <c r="A13" i="4" s="1"/>
  <c r="DW19" i="1"/>
  <c r="A19" i="4" s="1"/>
  <c r="DW38" i="1"/>
  <c r="A38" i="4" s="1"/>
  <c r="DW39" i="1"/>
  <c r="A39" i="4" s="1"/>
  <c r="DW20" i="1"/>
  <c r="A20" i="4" s="1"/>
  <c r="DW32" i="1"/>
  <c r="A32" i="4" s="1"/>
  <c r="DW29" i="1" l="1"/>
  <c r="A29" i="4" s="1"/>
  <c r="C12" i="5" s="1"/>
  <c r="G13" i="5"/>
  <c r="E19" i="5"/>
  <c r="G24" i="5"/>
  <c r="F19" i="5"/>
  <c r="F21" i="5"/>
  <c r="D16" i="5"/>
  <c r="C21" i="5"/>
  <c r="H21" i="5"/>
  <c r="H19" i="5"/>
  <c r="B19" i="5"/>
  <c r="A24" i="5"/>
  <c r="H16" i="5"/>
  <c r="G19" i="5"/>
  <c r="E34" i="5"/>
  <c r="D21" i="5"/>
  <c r="H24" i="5"/>
  <c r="G21" i="5"/>
  <c r="C34" i="5"/>
  <c r="D19" i="5"/>
  <c r="A19" i="5"/>
  <c r="F24" i="5"/>
  <c r="G16" i="5"/>
  <c r="D24" i="5"/>
  <c r="B24" i="5"/>
  <c r="B16" i="5"/>
  <c r="F16" i="5"/>
  <c r="F34" i="5"/>
  <c r="E21" i="5"/>
  <c r="C19" i="5"/>
  <c r="E24" i="5"/>
  <c r="A21" i="5"/>
  <c r="D34" i="5"/>
  <c r="C16" i="5"/>
  <c r="C24" i="5"/>
  <c r="E16" i="5"/>
  <c r="G34" i="5"/>
  <c r="A16" i="5"/>
  <c r="B21" i="5"/>
  <c r="A34" i="5"/>
  <c r="A23" i="5"/>
  <c r="F14" i="5"/>
  <c r="D32" i="5"/>
  <c r="H23" i="5"/>
  <c r="F32" i="5"/>
  <c r="E18" i="5"/>
  <c r="C23" i="5"/>
  <c r="B32" i="5"/>
  <c r="G23" i="5"/>
  <c r="B30" i="5"/>
  <c r="E29" i="5"/>
  <c r="G17" i="5"/>
  <c r="E27" i="5"/>
  <c r="G22" i="5"/>
  <c r="F26" i="5"/>
  <c r="F15" i="5"/>
  <c r="A27" i="5"/>
  <c r="C28" i="5"/>
  <c r="E28" i="5"/>
  <c r="H25" i="5"/>
  <c r="B37" i="5"/>
  <c r="D17" i="5"/>
  <c r="C25" i="5"/>
  <c r="B15" i="5"/>
  <c r="C15" i="5"/>
  <c r="C22" i="5"/>
  <c r="F27" i="5"/>
  <c r="F28" i="5"/>
  <c r="E26" i="5"/>
  <c r="D26" i="5"/>
  <c r="F22" i="5"/>
  <c r="G35" i="5"/>
  <c r="G36" i="5"/>
  <c r="D15" i="5"/>
  <c r="B25" i="5"/>
  <c r="E31" i="5"/>
  <c r="B26" i="5"/>
  <c r="F13" i="5"/>
  <c r="E13" i="5"/>
  <c r="F30" i="5"/>
  <c r="D30" i="5"/>
  <c r="B29" i="5"/>
  <c r="A29" i="5"/>
  <c r="C18" i="5"/>
  <c r="F18" i="5"/>
  <c r="G18" i="5"/>
  <c r="G30" i="5"/>
  <c r="C14" i="5"/>
  <c r="F23" i="5"/>
  <c r="F29" i="5"/>
  <c r="H29" i="5"/>
  <c r="D20" i="5"/>
  <c r="B36" i="5"/>
  <c r="H15" i="5"/>
  <c r="C20" i="5"/>
  <c r="C29" i="5"/>
  <c r="A28" i="5"/>
  <c r="H31" i="5"/>
  <c r="F20" i="5"/>
  <c r="B35" i="5"/>
  <c r="A37" i="5"/>
  <c r="C35" i="5"/>
  <c r="G20" i="5"/>
  <c r="G25" i="5"/>
  <c r="A35" i="5"/>
  <c r="D31" i="5"/>
  <c r="D22" i="5"/>
  <c r="E20" i="5"/>
  <c r="E15" i="5"/>
  <c r="D28" i="5"/>
  <c r="C31" i="5"/>
  <c r="E35" i="5"/>
  <c r="H27" i="5"/>
  <c r="D25" i="5"/>
  <c r="D13" i="5"/>
  <c r="B18" i="5"/>
  <c r="D18" i="5"/>
  <c r="E32" i="5"/>
  <c r="H14" i="5"/>
  <c r="G32" i="5"/>
  <c r="B14" i="5"/>
  <c r="D23" i="5"/>
  <c r="H32" i="5"/>
  <c r="D29" i="5"/>
  <c r="A18" i="5"/>
  <c r="H18" i="5"/>
  <c r="A30" i="5"/>
  <c r="F35" i="5"/>
  <c r="G28" i="5"/>
  <c r="A22" i="5"/>
  <c r="D37" i="5"/>
  <c r="H20" i="5"/>
  <c r="E25" i="5"/>
  <c r="F31" i="5"/>
  <c r="C27" i="5"/>
  <c r="H22" i="5"/>
  <c r="C37" i="5"/>
  <c r="G26" i="5"/>
  <c r="G27" i="5"/>
  <c r="A17" i="5"/>
  <c r="F17" i="5"/>
  <c r="F37" i="5"/>
  <c r="C36" i="5"/>
  <c r="B31" i="5"/>
  <c r="B27" i="5"/>
  <c r="G31" i="5"/>
  <c r="D36" i="5"/>
  <c r="G15" i="5"/>
  <c r="A36" i="5"/>
  <c r="B17" i="5"/>
  <c r="H26" i="5"/>
  <c r="B22" i="5"/>
  <c r="A13" i="5"/>
  <c r="C13" i="5"/>
  <c r="B13" i="5"/>
  <c r="C32" i="5"/>
  <c r="G14" i="5"/>
  <c r="C30" i="5"/>
  <c r="H30" i="5"/>
  <c r="E14" i="5"/>
  <c r="G29" i="5"/>
  <c r="B23" i="5"/>
  <c r="E30" i="5"/>
  <c r="A32" i="5"/>
  <c r="E23" i="5"/>
  <c r="A14" i="5"/>
  <c r="D14" i="5"/>
  <c r="C26" i="5"/>
  <c r="E17" i="5"/>
  <c r="C17" i="5"/>
  <c r="A31" i="5"/>
  <c r="H28" i="5"/>
  <c r="A20" i="5"/>
  <c r="H37" i="5"/>
  <c r="E22" i="5"/>
  <c r="A26" i="5"/>
  <c r="B20" i="5"/>
  <c r="F25" i="5"/>
  <c r="D35" i="5"/>
  <c r="A25" i="5"/>
  <c r="F36" i="5"/>
  <c r="H36" i="5"/>
  <c r="D27" i="5"/>
  <c r="B28" i="5"/>
  <c r="H35" i="5"/>
  <c r="E37" i="5"/>
  <c r="H17" i="5"/>
  <c r="G37" i="5"/>
  <c r="A15" i="5"/>
  <c r="E36" i="5"/>
  <c r="H13" i="5"/>
  <c r="B39" i="5" l="1"/>
  <c r="A33" i="5"/>
  <c r="D40" i="5"/>
  <c r="E40" i="5"/>
  <c r="C38" i="5"/>
  <c r="F40" i="5"/>
  <c r="A40" i="5"/>
  <c r="D12" i="5"/>
  <c r="G38" i="5"/>
  <c r="H40" i="5"/>
  <c r="C40" i="5"/>
  <c r="D11" i="5"/>
  <c r="C33" i="5"/>
  <c r="G40" i="5"/>
  <c r="B40" i="5"/>
  <c r="H34" i="5"/>
  <c r="H33" i="5"/>
  <c r="D33" i="5"/>
  <c r="H38" i="5"/>
  <c r="D38" i="5"/>
  <c r="F39" i="5"/>
  <c r="H39" i="5"/>
  <c r="E11" i="5"/>
  <c r="A12" i="5"/>
  <c r="F12" i="5"/>
  <c r="E33" i="5"/>
  <c r="G33" i="5"/>
  <c r="E38" i="5"/>
  <c r="D39" i="5"/>
  <c r="E39" i="5"/>
  <c r="F11" i="5"/>
  <c r="A11" i="5"/>
  <c r="G12" i="5"/>
  <c r="B34" i="5"/>
  <c r="F33" i="5"/>
  <c r="B33" i="5"/>
  <c r="B38" i="5"/>
  <c r="A38" i="5"/>
  <c r="A39" i="5"/>
  <c r="B11" i="5"/>
  <c r="G11" i="5"/>
  <c r="H12" i="5"/>
  <c r="F38" i="5"/>
  <c r="C39" i="5"/>
  <c r="G39" i="5"/>
  <c r="H11" i="5"/>
  <c r="C11" i="5"/>
  <c r="E12" i="5"/>
</calcChain>
</file>

<file path=xl/sharedStrings.xml><?xml version="1.0" encoding="utf-8"?>
<sst xmlns="http://schemas.openxmlformats.org/spreadsheetml/2006/main" count="179" uniqueCount="107">
  <si>
    <t>Легенда</t>
  </si>
  <si>
    <t xml:space="preserve"> - Поля для ручного заполнения</t>
  </si>
  <si>
    <t xml:space="preserve"> - Поля, которые рассчитываются автоматически</t>
  </si>
  <si>
    <t xml:space="preserve"> - Вспомогательные (технические) таблицы</t>
  </si>
  <si>
    <t>На первой странице вводим только команды, суммарные результаты вводить не надо</t>
  </si>
  <si>
    <t>Итого команд</t>
  </si>
  <si>
    <t>Техническая (вспомогательная таблица). Не удалять</t>
  </si>
  <si>
    <t>Название команды</t>
  </si>
  <si>
    <t>Капитан</t>
  </si>
  <si>
    <t>1 тур</t>
  </si>
  <si>
    <t>2 тур</t>
  </si>
  <si>
    <t>Сумма</t>
  </si>
  <si>
    <t>Место</t>
  </si>
  <si>
    <t>Для данной ячейки проставлено значение тех, кто больше</t>
  </si>
  <si>
    <t>Для данной ячейки проставлено значение тех, кто меньше</t>
  </si>
  <si>
    <t>Очки</t>
  </si>
  <si>
    <t>Рейтинг</t>
  </si>
  <si>
    <t>Распределенние мест по алфавиту строгое</t>
  </si>
  <si>
    <t>Места</t>
  </si>
  <si>
    <t>Рейтинг вопроса</t>
  </si>
  <si>
    <t>Это технические неотсортированные результаты</t>
  </si>
  <si>
    <t>Редактировать тут ничего не надо</t>
  </si>
  <si>
    <t>Да и смотреть сюда смысла тоже нет</t>
  </si>
  <si>
    <t>Это техническая таблица, имеющая лишь косвенное отношение к окончательным результатам</t>
  </si>
  <si>
    <t>Место техн</t>
  </si>
  <si>
    <t>Это окончательно отсортированная таблица - строится целиком автоматически</t>
  </si>
  <si>
    <t>Цветовое выделение только для удобства чтения на проекторе</t>
  </si>
  <si>
    <t>Факультет</t>
  </si>
  <si>
    <t>Пометка (курс/сборная)</t>
  </si>
  <si>
    <t>Юридический</t>
  </si>
  <si>
    <t>Исторический</t>
  </si>
  <si>
    <t>Иностранных языков</t>
  </si>
  <si>
    <t>Дефектологический</t>
  </si>
  <si>
    <t>Филологический</t>
  </si>
  <si>
    <t>Катарсис</t>
  </si>
  <si>
    <t>сбор</t>
  </si>
  <si>
    <t>Клуб Винкс</t>
  </si>
  <si>
    <t>КСР</t>
  </si>
  <si>
    <t>Юриады</t>
  </si>
  <si>
    <t>Колледж КГУ</t>
  </si>
  <si>
    <t>ТиР</t>
  </si>
  <si>
    <t>Стас</t>
  </si>
  <si>
    <t>ФиС</t>
  </si>
  <si>
    <t xml:space="preserve">Борецкий </t>
  </si>
  <si>
    <t>Богини и бог правосудия</t>
  </si>
  <si>
    <t xml:space="preserve">Литературный мем </t>
  </si>
  <si>
    <t>Мастера байта</t>
  </si>
  <si>
    <t>ФМИ</t>
  </si>
  <si>
    <t>Кутюрье</t>
  </si>
  <si>
    <t>ХГФ</t>
  </si>
  <si>
    <t>Дзюдо и дзюпосле</t>
  </si>
  <si>
    <t>Шапито</t>
  </si>
  <si>
    <t>Brainstorm</t>
  </si>
  <si>
    <t>Мотивация</t>
  </si>
  <si>
    <t xml:space="preserve">Хитрые стратеги </t>
  </si>
  <si>
    <t>Логические вундеркинды</t>
  </si>
  <si>
    <t xml:space="preserve">Папины дочки </t>
  </si>
  <si>
    <t xml:space="preserve">Интеллект </t>
  </si>
  <si>
    <t>ЕГФ</t>
  </si>
  <si>
    <t>Скромные гении</t>
  </si>
  <si>
    <t>ПиП</t>
  </si>
  <si>
    <t>Козинак</t>
  </si>
  <si>
    <t>За деньги ДА!</t>
  </si>
  <si>
    <t>ИЭиУ</t>
  </si>
  <si>
    <t>Имеем право хранить молчание</t>
  </si>
  <si>
    <t xml:space="preserve">Кайфарсис </t>
  </si>
  <si>
    <t>Социологини</t>
  </si>
  <si>
    <t>Гении</t>
  </si>
  <si>
    <t>ФИиАП</t>
  </si>
  <si>
    <t>Умники и умницы</t>
  </si>
  <si>
    <t>ИПФ</t>
  </si>
  <si>
    <t>Тезаурус</t>
  </si>
  <si>
    <t>Крутышки</t>
  </si>
  <si>
    <t>Александр Ивенский</t>
  </si>
  <si>
    <t>Александра Бондарь</t>
  </si>
  <si>
    <t>Макар Артемов</t>
  </si>
  <si>
    <t>Артур Абдулаев</t>
  </si>
  <si>
    <t>Анна Пехова</t>
  </si>
  <si>
    <t>Ростислав Панков</t>
  </si>
  <si>
    <t>Алексей Маркин</t>
  </si>
  <si>
    <t>Арсений Романченко</t>
  </si>
  <si>
    <t>Никита Гавриков</t>
  </si>
  <si>
    <t>Елизавета Павлова</t>
  </si>
  <si>
    <t>Михаил Мудрак</t>
  </si>
  <si>
    <t>Маргарита Жерина</t>
  </si>
  <si>
    <t>Виктория Кротова</t>
  </si>
  <si>
    <t>Ксения Чалых</t>
  </si>
  <si>
    <t>Рабы Божьи</t>
  </si>
  <si>
    <t>Mental Marvels</t>
  </si>
  <si>
    <t>Анастасия Панкратова</t>
  </si>
  <si>
    <t>Дарья Бурнашова</t>
  </si>
  <si>
    <t>Елизавета Короткова</t>
  </si>
  <si>
    <t>Валерия Шарипова</t>
  </si>
  <si>
    <t>Дмитрий Клевцов</t>
  </si>
  <si>
    <t>Вероника Носова</t>
  </si>
  <si>
    <t>Татьяна Носова</t>
  </si>
  <si>
    <t>Виктория Маслова</t>
  </si>
  <si>
    <t>Надежда Осипова</t>
  </si>
  <si>
    <t>Умницы+1</t>
  </si>
  <si>
    <t>София Бредихина</t>
  </si>
  <si>
    <t>Ангелина Ужиковская</t>
  </si>
  <si>
    <t>Юлия Чернышова</t>
  </si>
  <si>
    <t>Юрий Спириконов</t>
  </si>
  <si>
    <t>Данил Золотых</t>
  </si>
  <si>
    <t>Ангелина Губанова</t>
  </si>
  <si>
    <t>Оксана Антонова</t>
  </si>
  <si>
    <t>Результаты XIII Кубка Ректора КГУ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</si>
</sst>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0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10"/>
      <color theme="5" tint="0.39997558519241921"/>
      <name val="Arial Cyr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indexed="13"/>
        <bgColor indexed="34"/>
      </patternFill>
    </fill>
    <fill>
      <patternFill patternType="solid">
        <fgColor indexed="9"/>
        <bgColor indexed="26"/>
      </patternFill>
    </fill>
    <fill>
      <patternFill patternType="solid">
        <fgColor indexed="15"/>
        <bgColor indexed="35"/>
      </patternFill>
    </fill>
    <fill>
      <patternFill patternType="solid">
        <fgColor indexed="41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66">
    <xf numFmtId="0" fontId="0" fillId="0" borderId="0" xfId="0"/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4" borderId="2" xfId="0" applyFill="1" applyBorder="1"/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2" fillId="4" borderId="0" xfId="0" applyFont="1" applyFill="1" applyAlignment="1">
      <alignment vertical="center"/>
    </xf>
    <xf numFmtId="0" fontId="0" fillId="2" borderId="5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right" vertical="center"/>
    </xf>
    <xf numFmtId="0" fontId="2" fillId="3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0" borderId="0" xfId="0" applyFont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3" borderId="0" xfId="0" applyFill="1"/>
    <xf numFmtId="0" fontId="2" fillId="7" borderId="1" xfId="0" applyFont="1" applyFill="1" applyBorder="1"/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8" borderId="1" xfId="0" applyFont="1" applyFill="1" applyBorder="1"/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6" borderId="1" xfId="0" applyFont="1" applyFill="1" applyBorder="1"/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0" fillId="9" borderId="6" xfId="1" applyFont="1" applyFill="1" applyBorder="1"/>
    <xf numFmtId="0" fontId="4" fillId="9" borderId="6" xfId="1" applyFill="1" applyBorder="1"/>
    <xf numFmtId="0" fontId="5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6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W61"/>
  <sheetViews>
    <sheetView topLeftCell="A4" workbookViewId="0">
      <selection activeCell="U15" sqref="U15"/>
    </sheetView>
  </sheetViews>
  <sheetFormatPr defaultColWidth="9.109375" defaultRowHeight="13.2" x14ac:dyDescent="0.25"/>
  <cols>
    <col min="1" max="1" width="42.109375" style="1" customWidth="1"/>
    <col min="2" max="2" width="40.33203125" style="1" customWidth="1"/>
    <col min="3" max="3" width="33" style="1" customWidth="1"/>
    <col min="4" max="14" width="0" style="1" hidden="1" customWidth="1"/>
    <col min="15" max="16" width="5.5546875" style="1" customWidth="1"/>
    <col min="17" max="17" width="5.6640625" style="1" customWidth="1"/>
    <col min="18" max="18" width="8.44140625" style="1" customWidth="1"/>
    <col min="19" max="19" width="6.6640625" style="1" customWidth="1"/>
    <col min="20" max="22" width="9.109375" style="1"/>
    <col min="23" max="72" width="3.33203125" style="1" customWidth="1"/>
    <col min="73" max="74" width="9.109375" style="1"/>
    <col min="75" max="124" width="3.33203125" style="1" customWidth="1"/>
    <col min="125" max="125" width="9.109375" style="1"/>
    <col min="126" max="126" width="3.6640625" style="1" customWidth="1"/>
    <col min="127" max="127" width="4" style="1" customWidth="1"/>
    <col min="128" max="16384" width="9.109375" style="1"/>
  </cols>
  <sheetData>
    <row r="1" spans="1:127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</row>
    <row r="2" spans="1:127" x14ac:dyDescent="0.25">
      <c r="A2" s="2"/>
      <c r="B2" s="56" t="s">
        <v>1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127" x14ac:dyDescent="0.25">
      <c r="A3" s="3"/>
      <c r="B3" s="56" t="s">
        <v>2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127" x14ac:dyDescent="0.25">
      <c r="A4" s="4"/>
      <c r="B4" s="57" t="s">
        <v>3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1:127" x14ac:dyDescent="0.25">
      <c r="A5" s="60" t="s">
        <v>4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5"/>
    </row>
    <row r="6" spans="1:127" x14ac:dyDescent="0.25">
      <c r="A6" s="5" t="s">
        <v>5</v>
      </c>
      <c r="B6" s="6">
        <f>COUNTA(A11:A60)</f>
        <v>30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T6" s="5"/>
    </row>
    <row r="7" spans="1:127" x14ac:dyDescent="0.25">
      <c r="A7" s="5"/>
      <c r="B7" s="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T7" s="5"/>
    </row>
    <row r="8" spans="1:127" x14ac:dyDescent="0.25">
      <c r="W8" s="8" t="s">
        <v>6</v>
      </c>
      <c r="BW8" s="8" t="s">
        <v>6</v>
      </c>
    </row>
    <row r="9" spans="1:127" ht="12.75" customHeight="1" x14ac:dyDescent="0.25">
      <c r="A9" s="59" t="s">
        <v>7</v>
      </c>
      <c r="B9" s="61" t="s">
        <v>27</v>
      </c>
      <c r="C9" s="5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58" t="s">
        <v>9</v>
      </c>
      <c r="P9" s="58" t="s">
        <v>10</v>
      </c>
      <c r="Q9" s="58" t="s">
        <v>11</v>
      </c>
      <c r="R9" s="58"/>
      <c r="S9" s="59" t="s">
        <v>12</v>
      </c>
      <c r="W9" s="1" t="s">
        <v>13</v>
      </c>
      <c r="BW9" s="1" t="s">
        <v>14</v>
      </c>
      <c r="DV9" s="8" t="s">
        <v>6</v>
      </c>
    </row>
    <row r="10" spans="1:127" x14ac:dyDescent="0.25">
      <c r="A10" s="59"/>
      <c r="B10" s="61"/>
      <c r="C10" s="5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58"/>
      <c r="P10" s="58"/>
      <c r="Q10" s="10" t="s">
        <v>15</v>
      </c>
      <c r="R10" s="10" t="s">
        <v>16</v>
      </c>
      <c r="S10" s="59"/>
      <c r="T10" s="51" t="s">
        <v>28</v>
      </c>
      <c r="W10" s="11">
        <v>11</v>
      </c>
      <c r="X10" s="12">
        <v>12</v>
      </c>
      <c r="Y10" s="11">
        <v>13</v>
      </c>
      <c r="Z10" s="12">
        <v>14</v>
      </c>
      <c r="AA10" s="11">
        <v>15</v>
      </c>
      <c r="AB10" s="12">
        <v>16</v>
      </c>
      <c r="AC10" s="11">
        <v>17</v>
      </c>
      <c r="AD10" s="12">
        <v>18</v>
      </c>
      <c r="AE10" s="11">
        <v>19</v>
      </c>
      <c r="AF10" s="12">
        <v>20</v>
      </c>
      <c r="AG10" s="11">
        <v>21</v>
      </c>
      <c r="AH10" s="12">
        <v>22</v>
      </c>
      <c r="AI10" s="11">
        <v>23</v>
      </c>
      <c r="AJ10" s="12">
        <v>24</v>
      </c>
      <c r="AK10" s="11">
        <v>25</v>
      </c>
      <c r="AL10" s="12">
        <v>26</v>
      </c>
      <c r="AM10" s="11">
        <v>27</v>
      </c>
      <c r="AN10" s="12">
        <v>28</v>
      </c>
      <c r="AO10" s="11">
        <v>29</v>
      </c>
      <c r="AP10" s="12">
        <v>30</v>
      </c>
      <c r="AQ10" s="11">
        <v>31</v>
      </c>
      <c r="AR10" s="12">
        <v>32</v>
      </c>
      <c r="AS10" s="11">
        <v>33</v>
      </c>
      <c r="AT10" s="12">
        <v>34</v>
      </c>
      <c r="AU10" s="11">
        <v>35</v>
      </c>
      <c r="AV10" s="12">
        <v>36</v>
      </c>
      <c r="AW10" s="11">
        <v>37</v>
      </c>
      <c r="AX10" s="12">
        <v>38</v>
      </c>
      <c r="AY10" s="11">
        <v>39</v>
      </c>
      <c r="AZ10" s="12">
        <v>40</v>
      </c>
      <c r="BA10" s="11">
        <v>41</v>
      </c>
      <c r="BB10" s="12">
        <v>42</v>
      </c>
      <c r="BC10" s="11">
        <v>43</v>
      </c>
      <c r="BD10" s="12">
        <v>44</v>
      </c>
      <c r="BE10" s="11">
        <v>45</v>
      </c>
      <c r="BF10" s="12">
        <v>46</v>
      </c>
      <c r="BG10" s="11">
        <v>47</v>
      </c>
      <c r="BH10" s="12">
        <v>48</v>
      </c>
      <c r="BI10" s="11">
        <v>49</v>
      </c>
      <c r="BJ10" s="12">
        <v>50</v>
      </c>
      <c r="BK10" s="11">
        <v>51</v>
      </c>
      <c r="BL10" s="12">
        <v>52</v>
      </c>
      <c r="BM10" s="11">
        <v>53</v>
      </c>
      <c r="BN10" s="12">
        <v>54</v>
      </c>
      <c r="BO10" s="11">
        <v>55</v>
      </c>
      <c r="BP10" s="12">
        <v>56</v>
      </c>
      <c r="BQ10" s="11">
        <v>57</v>
      </c>
      <c r="BR10" s="12">
        <v>58</v>
      </c>
      <c r="BS10" s="11">
        <v>59</v>
      </c>
      <c r="BT10" s="12">
        <v>60</v>
      </c>
      <c r="BW10" s="11">
        <v>11</v>
      </c>
      <c r="BX10" s="12">
        <v>12</v>
      </c>
      <c r="BY10" s="11">
        <v>13</v>
      </c>
      <c r="BZ10" s="12">
        <v>14</v>
      </c>
      <c r="CA10" s="11">
        <v>15</v>
      </c>
      <c r="CB10" s="12">
        <v>16</v>
      </c>
      <c r="CC10" s="11">
        <v>17</v>
      </c>
      <c r="CD10" s="12">
        <v>18</v>
      </c>
      <c r="CE10" s="11">
        <v>19</v>
      </c>
      <c r="CF10" s="12">
        <v>20</v>
      </c>
      <c r="CG10" s="11">
        <v>21</v>
      </c>
      <c r="CH10" s="12">
        <v>22</v>
      </c>
      <c r="CI10" s="11">
        <v>23</v>
      </c>
      <c r="CJ10" s="12">
        <v>24</v>
      </c>
      <c r="CK10" s="11">
        <v>25</v>
      </c>
      <c r="CL10" s="12">
        <v>26</v>
      </c>
      <c r="CM10" s="11">
        <v>27</v>
      </c>
      <c r="CN10" s="12">
        <v>28</v>
      </c>
      <c r="CO10" s="11">
        <v>29</v>
      </c>
      <c r="CP10" s="12">
        <v>30</v>
      </c>
      <c r="CQ10" s="11">
        <v>31</v>
      </c>
      <c r="CR10" s="12">
        <v>32</v>
      </c>
      <c r="CS10" s="11">
        <v>33</v>
      </c>
      <c r="CT10" s="12">
        <v>34</v>
      </c>
      <c r="CU10" s="11">
        <v>35</v>
      </c>
      <c r="CV10" s="12">
        <v>36</v>
      </c>
      <c r="CW10" s="11">
        <v>37</v>
      </c>
      <c r="CX10" s="12">
        <v>38</v>
      </c>
      <c r="CY10" s="11">
        <v>39</v>
      </c>
      <c r="CZ10" s="12">
        <v>40</v>
      </c>
      <c r="DA10" s="11">
        <v>41</v>
      </c>
      <c r="DB10" s="12">
        <v>42</v>
      </c>
      <c r="DC10" s="11">
        <v>43</v>
      </c>
      <c r="DD10" s="12">
        <v>44</v>
      </c>
      <c r="DE10" s="11">
        <v>45</v>
      </c>
      <c r="DF10" s="12">
        <v>46</v>
      </c>
      <c r="DG10" s="11">
        <v>47</v>
      </c>
      <c r="DH10" s="12">
        <v>48</v>
      </c>
      <c r="DI10" s="11">
        <v>49</v>
      </c>
      <c r="DJ10" s="12">
        <v>50</v>
      </c>
      <c r="DK10" s="11">
        <v>51</v>
      </c>
      <c r="DL10" s="12">
        <v>52</v>
      </c>
      <c r="DM10" s="11">
        <v>53</v>
      </c>
      <c r="DN10" s="12">
        <v>54</v>
      </c>
      <c r="DO10" s="11">
        <v>55</v>
      </c>
      <c r="DP10" s="12">
        <v>56</v>
      </c>
      <c r="DQ10" s="11">
        <v>57</v>
      </c>
      <c r="DR10" s="12">
        <v>58</v>
      </c>
      <c r="DS10" s="11">
        <v>59</v>
      </c>
      <c r="DT10" s="12">
        <v>60</v>
      </c>
      <c r="DV10" s="1" t="s">
        <v>17</v>
      </c>
    </row>
    <row r="11" spans="1:127" x14ac:dyDescent="0.25">
      <c r="A11" s="49" t="s">
        <v>34</v>
      </c>
      <c r="B11" s="49" t="s">
        <v>30</v>
      </c>
      <c r="C11" s="49" t="s">
        <v>73</v>
      </c>
      <c r="D11" s="13"/>
      <c r="E11" s="2"/>
      <c r="F11" s="2"/>
      <c r="G11" s="2"/>
      <c r="H11" s="2"/>
      <c r="I11" s="2"/>
      <c r="J11" s="2"/>
      <c r="K11" s="2"/>
      <c r="L11" s="2"/>
      <c r="M11" s="2"/>
      <c r="N11" s="2"/>
      <c r="O11" s="14">
        <f>Тур1!N11</f>
        <v>8</v>
      </c>
      <c r="P11" s="14">
        <f>Тур2!N11</f>
        <v>6</v>
      </c>
      <c r="Q11" s="15">
        <f t="shared" ref="Q11:Q60" si="0">IF(A11="","",O11+P11)</f>
        <v>14</v>
      </c>
      <c r="R11" s="15">
        <f>IF(A11="","",Тур1!O11+Тур2!O11)</f>
        <v>215</v>
      </c>
      <c r="S11" s="15">
        <f>IF(Участники!A11="","",IF($W$61+1=Участники!$B$6-BW$61,$W$61+1,CONCATENATE($W$61+1,"-",Участники!$B$6-BW$61)))</f>
        <v>3</v>
      </c>
      <c r="T11" s="5" t="s">
        <v>35</v>
      </c>
      <c r="W11" s="16" t="str">
        <f>IF(AND(Участники!$A11&lt;&gt;"",OR($Q$11&lt;$Q11,AND($Q$11=$Q11,$R$11&lt;$R11))),1,"")</f>
        <v/>
      </c>
      <c r="X11" s="17">
        <f>IF(AND(Участники!$A11&lt;&gt;"",OR($Q$12&lt;$Q11,AND($Q$12=$Q11,$R$12&lt;$R11))),1,"")</f>
        <v>1</v>
      </c>
      <c r="Y11" s="17">
        <f>IF(AND(Участники!$A11&lt;&gt;"",OR($Q$13&lt;$Q11,AND($Q$13=$Q11,$R$13&lt;$R11))),1,"")</f>
        <v>1</v>
      </c>
      <c r="Z11" s="17">
        <f>IF(AND(Участники!$A11&lt;&gt;"",OR($Q$14&lt;$Q11,AND($Q$14=$Q11,$R$14&lt;$R11))),1,"")</f>
        <v>1</v>
      </c>
      <c r="AA11" s="17">
        <f>IF(AND(Участники!$A11&lt;&gt;"",OR($Q$15&lt;$Q11,AND($Q$15=$Q11,$R$15&lt;$R11))),1,"")</f>
        <v>1</v>
      </c>
      <c r="AB11" s="17">
        <f>IF(AND(Участники!$A11&lt;&gt;"",OR($Q$16&lt;$Q11,AND($Q$16=$Q11,$R$16&lt;$R11))),1,"")</f>
        <v>1</v>
      </c>
      <c r="AC11" s="17">
        <f>IF(AND(Участники!$A11&lt;&gt;"",OR($Q$17&lt;$Q11,AND($Q$17=$Q11,$R$17&lt;$R11))),1,"")</f>
        <v>1</v>
      </c>
      <c r="AD11" s="17">
        <f>IF(AND(Участники!$A11&lt;&gt;"",OR($Q$18&lt;$Q11,AND($Q$18=$Q11,$R$18&lt;$R11))),1,"")</f>
        <v>1</v>
      </c>
      <c r="AE11" s="17">
        <f>IF(AND(Участники!$A11&lt;&gt;"",OR($Q$19&lt;$Q11,AND($Q$19=$Q11,$R$19&lt;$R11))),1,"")</f>
        <v>1</v>
      </c>
      <c r="AF11" s="17">
        <f>IF(AND(Участники!$A11&lt;&gt;"",OR($Q$20&lt;$Q11,AND($Q$20=$Q11,$R$20&lt;$R11))),1,"")</f>
        <v>1</v>
      </c>
      <c r="AG11" s="17">
        <f>IF(AND(Участники!$A11&lt;&gt;"",OR($Q$21&lt;$Q11,AND($Q$21=$Q11,$R$21&lt;$R11))),1,"")</f>
        <v>1</v>
      </c>
      <c r="AH11" s="17">
        <f>IF(AND(Участники!$A11&lt;&gt;"",OR($Q$22&lt;$Q11,AND($Q$22=$Q11,$R$22&lt;$R11))),1,"")</f>
        <v>1</v>
      </c>
      <c r="AI11" s="17">
        <f>IF(AND(Участники!$A11&lt;&gt;"",OR($Q$23&lt;$Q11,AND($Q$23=$Q11,$R$23&lt;$R11))),1,"")</f>
        <v>1</v>
      </c>
      <c r="AJ11" s="17">
        <f>IF(AND(Участники!$A11&lt;&gt;"",OR($Q$24&lt;$Q11,AND($Q$24=$Q11,$R$24&lt;$R11))),1,"")</f>
        <v>1</v>
      </c>
      <c r="AK11" s="17">
        <f>IF(AND(Участники!$A11&lt;&gt;"",OR($Q$25&lt;$Q11,AND($Q$25=$Q11,$R$25&lt;$R11))),1,"")</f>
        <v>1</v>
      </c>
      <c r="AL11" s="17">
        <f>IF(AND(Участники!$A11&lt;&gt;"",OR($Q$26&lt;$Q11,AND($Q$26=$Q11,$R$26&lt;$R11))),1,"")</f>
        <v>1</v>
      </c>
      <c r="AM11" s="17">
        <f>IF(AND(Участники!$A11&lt;&gt;"",OR($Q$27&lt;$Q11,AND($Q$27=$Q11,$R$27&lt;$R11))),1,"")</f>
        <v>1</v>
      </c>
      <c r="AN11" s="17">
        <f>IF(AND(Участники!$A11&lt;&gt;"",OR($Q$28&lt;$Q11,AND($Q$28=$Q11,$R$28&lt;$R11))),1,"")</f>
        <v>1</v>
      </c>
      <c r="AO11" s="17">
        <f>IF(AND(Участники!$A11&lt;&gt;"",OR($Q$29&lt;$Q11,AND($Q$29=$Q11,$R$29&lt;$R11))),1,"")</f>
        <v>1</v>
      </c>
      <c r="AP11" s="17">
        <f>IF(AND(Участники!$A11&lt;&gt;"",OR($Q$30&lt;$Q11,AND($Q$30=$Q11,$R$30&lt;$R11))),1,"")</f>
        <v>1</v>
      </c>
      <c r="AQ11" s="17">
        <f>IF(AND(Участники!$A11&lt;&gt;"",OR($Q$31&lt;$Q11,AND($Q$31=$Q11,$R$31&lt;$R11))),1,"")</f>
        <v>1</v>
      </c>
      <c r="AR11" s="17">
        <f>IF(AND(Участники!$A11&lt;&gt;"",OR($Q$32&lt;$Q11,AND($Q$32=$Q11,$R$32&lt;$R11))),1,"")</f>
        <v>1</v>
      </c>
      <c r="AS11" s="17">
        <f>IF(AND(Участники!$A11&lt;&gt;"",OR($Q$33&lt;$Q11,AND($Q$33=$Q11,$R$33&lt;$R11))),1,"")</f>
        <v>1</v>
      </c>
      <c r="AT11" s="17" t="str">
        <f>IF(AND(Участники!$A11&lt;&gt;"",OR($Q$34&lt;$Q11,AND($Q$34=$Q11,$R$34&lt;$R11))),1,"")</f>
        <v/>
      </c>
      <c r="AU11" s="17">
        <f>IF(AND(Участники!$A11&lt;&gt;"",OR($Q$35&lt;$Q11,AND($Q$35=$Q11,$R$35&lt;$R11))),1,"")</f>
        <v>1</v>
      </c>
      <c r="AV11" s="17">
        <f>IF(AND(Участники!$A11&lt;&gt;"",OR($Q$36&lt;$Q11,AND($Q$36=$Q11,$R$36&lt;$R11))),1,"")</f>
        <v>1</v>
      </c>
      <c r="AW11" s="17">
        <f>IF(AND(Участники!$A11&lt;&gt;"",OR($Q$37&lt;$Q11,AND($Q$37=$Q11,$R$37&lt;$R11))),1,"")</f>
        <v>1</v>
      </c>
      <c r="AX11" s="17">
        <f>IF(AND(Участники!$A11&lt;&gt;"",OR($Q$38&lt;$Q11,AND($Q$38=$Q11,$R$38&lt;$R11))),1,"")</f>
        <v>1</v>
      </c>
      <c r="AY11" s="17">
        <f>IF(AND(Участники!$A11&lt;&gt;"",OR($Q$39&lt;$Q11,AND($Q$39=$Q11,$R$39&lt;$R11))),1,"")</f>
        <v>1</v>
      </c>
      <c r="AZ11" s="17" t="str">
        <f>IF(AND(Участники!$A11&lt;&gt;"",OR($Q$40&lt;$Q11,AND($Q$40=$Q11,$R$40&lt;$R11))),1,"")</f>
        <v/>
      </c>
      <c r="BA11" s="17" t="str">
        <f>IF(AND(Участники!$A11&lt;&gt;"",OR($Q$41&lt;$Q11,AND($Q$41=$Q11,$R$41&lt;$R11))),1,"")</f>
        <v/>
      </c>
      <c r="BB11" s="17" t="str">
        <f>IF(AND(Участники!$A11&lt;&gt;"",OR($Q$42&lt;$Q11,AND($Q$42=$Q11,$R$42&lt;$R11))),1,"")</f>
        <v/>
      </c>
      <c r="BC11" s="17" t="str">
        <f>IF(AND(Участники!$A11&lt;&gt;"",OR($Q$43&lt;$Q11,AND($Q$43=$Q11,$R$43&lt;$R11))),1,"")</f>
        <v/>
      </c>
      <c r="BD11" s="17" t="str">
        <f>IF(AND(Участники!$A11&lt;&gt;"",OR($Q$44&lt;$Q11,AND($Q$44=$Q11,$R$44&lt;$R11))),1,"")</f>
        <v/>
      </c>
      <c r="BE11" s="17" t="str">
        <f>IF(AND(Участники!$A11&lt;&gt;"",OR($Q$45&lt;$Q11,AND($Q$45=$Q11,$R$45&lt;$R11))),1,"")</f>
        <v/>
      </c>
      <c r="BF11" s="17" t="str">
        <f>IF(AND(Участники!$A11&lt;&gt;"",OR($Q$46&lt;$Q11,AND($Q$46=$Q11,$R$46&lt;$R11))),1,"")</f>
        <v/>
      </c>
      <c r="BG11" s="17" t="str">
        <f>IF(AND(Участники!$A11&lt;&gt;"",OR($Q$47&lt;$Q11,AND($Q$47=$Q11,$R$47&lt;$R11))),1,"")</f>
        <v/>
      </c>
      <c r="BH11" s="17" t="str">
        <f>IF(AND(Участники!$A11&lt;&gt;"",OR($Q$48&lt;$Q11,AND($Q$48=$Q11,$R$48&lt;$R11))),1,"")</f>
        <v/>
      </c>
      <c r="BI11" s="17" t="str">
        <f>IF(AND(Участники!$A11&lt;&gt;"",OR($Q$49&lt;$Q11,AND($Q$49=$Q11,$R$49&lt;$R11))),1,"")</f>
        <v/>
      </c>
      <c r="BJ11" s="17" t="str">
        <f>IF(AND(Участники!$A11&lt;&gt;"",OR($Q$50&lt;$Q11,AND($Q$50=$Q11,$R$50&lt;$R11))),1,"")</f>
        <v/>
      </c>
      <c r="BK11" s="17" t="str">
        <f>IF(AND(Участники!$A11&lt;&gt;"",OR($Q$51&lt;$Q11,AND($Q$51=$Q11,$R$51&lt;$R11))),1,"")</f>
        <v/>
      </c>
      <c r="BL11" s="17" t="str">
        <f>IF(AND(Участники!$A11&lt;&gt;"",OR($Q$52&lt;$Q11,AND($Q$52=$Q11,$R$52&lt;$R11))),1,"")</f>
        <v/>
      </c>
      <c r="BM11" s="17" t="str">
        <f>IF(AND(Участники!$A11&lt;&gt;"",OR($Q$53&lt;$Q11,AND($Q$53=$Q11,$R$53&lt;$R11))),1,"")</f>
        <v/>
      </c>
      <c r="BN11" s="17" t="str">
        <f>IF(AND(Участники!$A11&lt;&gt;"",OR($Q$54&lt;$Q11,AND($Q$54=$Q11,$R$54&lt;$R11))),1,"")</f>
        <v/>
      </c>
      <c r="BO11" s="17" t="str">
        <f>IF(AND(Участники!$A11&lt;&gt;"",OR($Q$55&lt;$Q11,AND($Q$55=$Q11,$R$55&lt;$R11))),1,"")</f>
        <v/>
      </c>
      <c r="BP11" s="17" t="str">
        <f>IF(AND(Участники!$A11&lt;&gt;"",OR($Q$56&lt;$Q11,AND($Q$56=$Q11,$R$56&lt;$R11))),1,"")</f>
        <v/>
      </c>
      <c r="BQ11" s="17" t="str">
        <f>IF(AND(Участники!$A11&lt;&gt;"",OR($Q$57&lt;$Q11,AND($Q$57=$Q11,$R$57&lt;$R11))),1,"")</f>
        <v/>
      </c>
      <c r="BR11" s="17" t="str">
        <f>IF(AND(Участники!$A11&lt;&gt;"",OR($Q$58&lt;$Q11,AND($Q$58=$Q11,$R$58&lt;$R11))),1,"")</f>
        <v/>
      </c>
      <c r="BS11" s="17" t="str">
        <f>IF(AND(Участники!$A11&lt;&gt;"",OR($Q$59&lt;$Q11,AND($Q$59=$Q11,$R$59&lt;$R11))),1,"")</f>
        <v/>
      </c>
      <c r="BT11" s="17" t="str">
        <f>IF(AND(Участники!$A11&lt;&gt;"",OR($Q$60&lt;$Q11,AND($Q$60=$Q11,$R$60&lt;$R11))),1,"")</f>
        <v/>
      </c>
      <c r="BW11" s="16" t="str">
        <f>IF(AND(Участники!$A11&lt;&gt;"",OR($Q$11&gt;$Q11,AND($Q$11=$Q11,$R$11&gt;$R11))),1,"")</f>
        <v/>
      </c>
      <c r="BX11" s="17" t="str">
        <f>IF(AND(Участники!$A11&lt;&gt;"",OR($Q$12&gt;$Q11,AND($Q$12=$Q11,$R$12&gt;$R11))),1,"")</f>
        <v/>
      </c>
      <c r="BY11" s="17" t="str">
        <f>IF(AND(Участники!$A11&lt;&gt;"",OR($Q$13&gt;$Q11,AND($Q$13=$Q11,$R$13&gt;$R11))),1,"")</f>
        <v/>
      </c>
      <c r="BZ11" s="17" t="str">
        <f>IF(AND(Участники!$A11&lt;&gt;"",OR($Q$14&gt;$Q11,AND($Q$14=$Q11,$R$14&gt;$R11))),1,"")</f>
        <v/>
      </c>
      <c r="CA11" s="17" t="str">
        <f>IF(AND(Участники!$A11&lt;&gt;"",OR($Q$15&gt;$Q11,AND($Q$15=$Q11,$R$15&gt;$R11))),1,"")</f>
        <v/>
      </c>
      <c r="CB11" s="17" t="str">
        <f>IF(AND(Участники!$A11&lt;&gt;"",OR($Q$16&gt;$Q11,AND($Q$16=$Q11,$R$16&gt;$R11))),1,"")</f>
        <v/>
      </c>
      <c r="CC11" s="17" t="str">
        <f>IF(AND(Участники!$A11&lt;&gt;"",OR($Q$17&gt;$Q11,AND($Q$17=$Q11,$R$17&gt;$R11))),1,"")</f>
        <v/>
      </c>
      <c r="CD11" s="17" t="str">
        <f>IF(AND(Участники!$A11&lt;&gt;"",OR($Q$18&gt;$Q11,AND($Q$18=$Q11,$R$18&gt;$R11))),1,"")</f>
        <v/>
      </c>
      <c r="CE11" s="17" t="str">
        <f>IF(AND(Участники!$A11&lt;&gt;"",OR($Q$19&gt;$Q11,AND($Q$19=$Q11,$R$19&gt;$R11))),1,"")</f>
        <v/>
      </c>
      <c r="CF11" s="17" t="str">
        <f>IF(AND(Участники!$A11&lt;&gt;"",OR($Q$20&gt;$Q11,AND($Q$20=$Q11,$R$20&gt;$R11))),1,"")</f>
        <v/>
      </c>
      <c r="CG11" s="17" t="str">
        <f>IF(AND(Участники!$A11&lt;&gt;"",OR($Q$21&gt;$Q11,AND($Q$21=$Q11,$R$21&gt;$R11))),1,"")</f>
        <v/>
      </c>
      <c r="CH11" s="17" t="str">
        <f>IF(AND(Участники!$A11&lt;&gt;"",OR($Q$22&gt;$Q11,AND($Q$22=$Q11,$R$22&gt;$R11))),1,"")</f>
        <v/>
      </c>
      <c r="CI11" s="17" t="str">
        <f>IF(AND(Участники!$A11&lt;&gt;"",OR($Q$23&gt;$Q11,AND($Q$23=$Q11,$R$23&gt;$R11))),1,"")</f>
        <v/>
      </c>
      <c r="CJ11" s="17" t="str">
        <f>IF(AND(Участники!$A11&lt;&gt;"",OR($Q$24&gt;$Q11,AND($Q$24=$Q11,$R$24&gt;$R11))),1,"")</f>
        <v/>
      </c>
      <c r="CK11" s="17" t="str">
        <f>IF(AND(Участники!$A11&lt;&gt;"",OR($Q$25&gt;$Q11,AND($Q$25=$Q11,$R$25&gt;$R11))),1,"")</f>
        <v/>
      </c>
      <c r="CL11" s="17" t="str">
        <f>IF(AND(Участники!$A11&lt;&gt;"",OR($Q$26&gt;$Q11,AND($Q$26=$Q11,$R$26&gt;$R11))),1,"")</f>
        <v/>
      </c>
      <c r="CM11" s="17" t="str">
        <f>IF(AND(Участники!$A11&lt;&gt;"",OR($Q$27&gt;$Q11,AND($Q$27=$Q11,$R$27&gt;$R11))),1,"")</f>
        <v/>
      </c>
      <c r="CN11" s="17" t="str">
        <f>IF(AND(Участники!$A11&lt;&gt;"",OR($Q$28&gt;$Q11,AND($Q$28=$Q11,$R$28&gt;$R11))),1,"")</f>
        <v/>
      </c>
      <c r="CO11" s="17" t="str">
        <f>IF(AND(Участники!$A11&lt;&gt;"",OR($Q$29&gt;$Q11,AND($Q$29=$Q11,$R$29&gt;$R11))),1,"")</f>
        <v/>
      </c>
      <c r="CP11" s="17" t="str">
        <f>IF(AND(Участники!$A11&lt;&gt;"",OR($Q$30&gt;$Q11,AND($Q$30=$Q11,$R$30&gt;$R11))),1,"")</f>
        <v/>
      </c>
      <c r="CQ11" s="17" t="str">
        <f>IF(AND(Участники!$A11&lt;&gt;"",OR($Q$31&gt;$Q11,AND($Q$31=$Q11,$R$31&gt;$R11))),1,"")</f>
        <v/>
      </c>
      <c r="CR11" s="17" t="str">
        <f>IF(AND(Участники!$A11&lt;&gt;"",OR($Q$32&gt;$Q11,AND($Q$32=$Q11,$R$32&gt;$R11))),1,"")</f>
        <v/>
      </c>
      <c r="CS11" s="17" t="str">
        <f>IF(AND(Участники!$A11&lt;&gt;"",OR($Q$33&gt;$Q11,AND($Q$33=$Q11,$R$33&gt;$R11))),1,"")</f>
        <v/>
      </c>
      <c r="CT11" s="17">
        <f>IF(AND(Участники!$A11&lt;&gt;"",OR($Q$34&gt;$Q11,AND($Q$34=$Q11,$R$34&gt;$R11))),1,"")</f>
        <v>1</v>
      </c>
      <c r="CU11" s="17" t="str">
        <f>IF(AND(Участники!$A11&lt;&gt;"",OR($Q$35&gt;$Q11,AND($Q$35=$Q11,$R$35&gt;$R11))),1,"")</f>
        <v/>
      </c>
      <c r="CV11" s="17" t="str">
        <f>IF(AND(Участники!$A11&lt;&gt;"",OR($Q$36&gt;$Q11,AND($Q$36=$Q11,$R$36&gt;$R11))),1,"")</f>
        <v/>
      </c>
      <c r="CW11" s="17" t="str">
        <f>IF(AND(Участники!$A11&lt;&gt;"",OR($Q$37&gt;$Q11,AND($Q$37=$Q11,$R$37&gt;$R11))),1,"")</f>
        <v/>
      </c>
      <c r="CX11" s="17" t="str">
        <f>IF(AND(Участники!$A11&lt;&gt;"",OR($Q$38&gt;$Q11,AND($Q$38=$Q11,$R$38&gt;$R11))),1,"")</f>
        <v/>
      </c>
      <c r="CY11" s="17" t="str">
        <f>IF(AND(Участники!$A11&lt;&gt;"",OR($Q$39&gt;$Q11,AND($Q$39=$Q11,$R$39&gt;$R11))),1,"")</f>
        <v/>
      </c>
      <c r="CZ11" s="17">
        <f>IF(AND(Участники!$A11&lt;&gt;"",OR($Q$40&gt;$Q11,AND($Q$40=$Q11,$R$40&gt;$R11))),1,"")</f>
        <v>1</v>
      </c>
      <c r="DA11" s="17">
        <f>IF(AND(Участники!$A11&lt;&gt;"",OR($Q$41&gt;$Q11,AND($Q$41=$Q11,$R$41&gt;$R11))),1,"")</f>
        <v>1</v>
      </c>
      <c r="DB11" s="17">
        <f>IF(AND(Участники!$A11&lt;&gt;"",OR($Q$42&gt;$Q11,AND($Q$42=$Q11,$R$42&gt;$R11))),1,"")</f>
        <v>1</v>
      </c>
      <c r="DC11" s="17">
        <f>IF(AND(Участники!$A11&lt;&gt;"",OR($Q$43&gt;$Q11,AND($Q$43=$Q11,$R$43&gt;$R11))),1,"")</f>
        <v>1</v>
      </c>
      <c r="DD11" s="17">
        <f>IF(AND(Участники!$A11&lt;&gt;"",OR($Q$44&gt;$Q11,AND($Q$44=$Q11,$R$44&gt;$R11))),1,"")</f>
        <v>1</v>
      </c>
      <c r="DE11" s="17">
        <f>IF(AND(Участники!$A11&lt;&gt;"",OR($Q$45&gt;$Q11,AND($Q$45=$Q11,$R$45&gt;$R11))),1,"")</f>
        <v>1</v>
      </c>
      <c r="DF11" s="17">
        <f>IF(AND(Участники!$A11&lt;&gt;"",OR($Q$46&gt;$Q11,AND($Q$46=$Q11,$R$46&gt;$R11))),1,"")</f>
        <v>1</v>
      </c>
      <c r="DG11" s="17">
        <f>IF(AND(Участники!$A11&lt;&gt;"",OR($Q$47&gt;$Q11,AND($Q$47=$Q11,$R$47&gt;$R11))),1,"")</f>
        <v>1</v>
      </c>
      <c r="DH11" s="17">
        <f>IF(AND(Участники!$A11&lt;&gt;"",OR($Q$48&gt;$Q11,AND($Q$48=$Q11,$R$48&gt;$R11))),1,"")</f>
        <v>1</v>
      </c>
      <c r="DI11" s="17">
        <f>IF(AND(Участники!$A11&lt;&gt;"",OR($Q$49&gt;$Q11,AND($Q$49=$Q11,$R$49&gt;$R11))),1,"")</f>
        <v>1</v>
      </c>
      <c r="DJ11" s="17">
        <f>IF(AND(Участники!$A11&lt;&gt;"",OR($Q$50&gt;$Q11,AND($Q$50=$Q11,$R$50&gt;$R11))),1,"")</f>
        <v>1</v>
      </c>
      <c r="DK11" s="17">
        <f>IF(AND(Участники!$A11&lt;&gt;"",OR($Q$51&gt;$Q11,AND($Q$51=$Q11,$R$51&gt;$R11))),1,"")</f>
        <v>1</v>
      </c>
      <c r="DL11" s="17">
        <f>IF(AND(Участники!$A11&lt;&gt;"",OR($Q$52&gt;$Q11,AND($Q$52=$Q11,$R$52&gt;$R11))),1,"")</f>
        <v>1</v>
      </c>
      <c r="DM11" s="17">
        <f>IF(AND(Участники!$A11&lt;&gt;"",OR($Q$53&gt;$Q11,AND($Q$53=$Q11,$R$53&gt;$R11))),1,"")</f>
        <v>1</v>
      </c>
      <c r="DN11" s="17">
        <f>IF(AND(Участники!$A11&lt;&gt;"",OR($Q$54&gt;$Q11,AND($Q$54=$Q11,$R$54&gt;$R11))),1,"")</f>
        <v>1</v>
      </c>
      <c r="DO11" s="17">
        <f>IF(AND(Участники!$A11&lt;&gt;"",OR($Q$55&gt;$Q11,AND($Q$55=$Q11,$R$55&gt;$R11))),1,"")</f>
        <v>1</v>
      </c>
      <c r="DP11" s="17">
        <f>IF(AND(Участники!$A11&lt;&gt;"",OR($Q$56&gt;$Q11,AND($Q$56=$Q11,$R$56&gt;$R11))),1,"")</f>
        <v>1</v>
      </c>
      <c r="DQ11" s="17">
        <f>IF(AND(Участники!$A11&lt;&gt;"",OR($Q$57&gt;$Q11,AND($Q$57=$Q11,$R$57&gt;$R11))),1,"")</f>
        <v>1</v>
      </c>
      <c r="DR11" s="17">
        <f>IF(AND(Участники!$A11&lt;&gt;"",OR($Q$58&gt;$Q11,AND($Q$58=$Q11,$R$58&gt;$R11))),1,"")</f>
        <v>1</v>
      </c>
      <c r="DS11" s="17">
        <f>IF(AND(Участники!$A11&lt;&gt;"",OR($Q$59&gt;$Q11,AND($Q$59=$Q11,$R$59&gt;$R11))),1,"")</f>
        <v>1</v>
      </c>
      <c r="DT11" s="17">
        <f>IF(AND(Участники!$A11&lt;&gt;"",OR($Q$60&gt;$Q11,AND($Q$60=$Q11,$R$60&gt;$R11))),1,"")</f>
        <v>1</v>
      </c>
      <c r="DV11" s="18">
        <v>1</v>
      </c>
      <c r="DW11" s="19">
        <f>IF(Участники!A11="","",IF($W$61+1=Участники!$B$6-BW$61,$W$61+1,$W$61+SUMIF(S$11:S11,CONCATENATE("=",S11),DV$11:DV11)))</f>
        <v>3</v>
      </c>
    </row>
    <row r="12" spans="1:127" x14ac:dyDescent="0.25">
      <c r="A12" s="49" t="s">
        <v>72</v>
      </c>
      <c r="B12" s="49" t="s">
        <v>60</v>
      </c>
      <c r="C12" s="49" t="s">
        <v>105</v>
      </c>
      <c r="D12" s="13"/>
      <c r="E12" s="2"/>
      <c r="F12" s="2"/>
      <c r="G12" s="2"/>
      <c r="H12" s="2"/>
      <c r="I12" s="2"/>
      <c r="J12" s="2"/>
      <c r="K12" s="2"/>
      <c r="L12" s="2"/>
      <c r="M12" s="2"/>
      <c r="N12" s="2"/>
      <c r="O12" s="14">
        <f>Тур1!N12</f>
        <v>6</v>
      </c>
      <c r="P12" s="14">
        <f>Тур2!N12</f>
        <v>2</v>
      </c>
      <c r="Q12" s="15">
        <f t="shared" si="0"/>
        <v>8</v>
      </c>
      <c r="R12" s="15">
        <f>IF(A12="","",Тур1!O12+Тур2!O12)</f>
        <v>105</v>
      </c>
      <c r="S12" s="15">
        <f>IF(Участники!A12="","",IF($X$61+1=Участники!$B$6-BX$61,$X$61+1,CONCATENATE($X$61+1,"-",Участники!$B$6-BX$61)))</f>
        <v>22</v>
      </c>
      <c r="T12" s="5"/>
      <c r="W12" s="17" t="str">
        <f>IF(AND(Участники!$A12&lt;&gt;"",OR($Q$11&lt;$Q12,AND($Q$11=$Q12,$R$11&lt;$R12))),1,"")</f>
        <v/>
      </c>
      <c r="X12" s="16" t="str">
        <f>IF(AND(Участники!$A12&lt;&gt;"",OR($Q$12&lt;$Q12,AND($Q$12=$Q12,$R$12&lt;$R12))),1,"")</f>
        <v/>
      </c>
      <c r="Y12" s="17" t="str">
        <f>IF(AND(Участники!$A12&lt;&gt;"",OR($Q$13&lt;$Q12,AND($Q$13=$Q12,$R$13&lt;$R12))),1,"")</f>
        <v/>
      </c>
      <c r="Z12" s="17">
        <f>IF(AND(Участники!$A12&lt;&gt;"",OR($Q$14&lt;$Q12,AND($Q$14=$Q12,$R$14&lt;$R12))),1,"")</f>
        <v>1</v>
      </c>
      <c r="AA12" s="17" t="str">
        <f>IF(AND(Участники!$A12&lt;&gt;"",OR($Q$15&lt;$Q12,AND($Q$15=$Q12,$R$15&lt;$R12))),1,"")</f>
        <v/>
      </c>
      <c r="AB12" s="17">
        <f>IF(AND(Участники!$A12&lt;&gt;"",OR($Q$16&lt;$Q12,AND($Q$16=$Q12,$R$16&lt;$R12))),1,"")</f>
        <v>1</v>
      </c>
      <c r="AC12" s="17" t="str">
        <f>IF(AND(Участники!$A12&lt;&gt;"",OR($Q$17&lt;$Q12,AND($Q$17=$Q12,$R$17&lt;$R12))),1,"")</f>
        <v/>
      </c>
      <c r="AD12" s="17" t="str">
        <f>IF(AND(Участники!$A12&lt;&gt;"",OR($Q$18&lt;$Q12,AND($Q$18=$Q12,$R$18&lt;$R12))),1,"")</f>
        <v/>
      </c>
      <c r="AE12" s="17" t="str">
        <f>IF(AND(Участники!$A12&lt;&gt;"",OR($Q$19&lt;$Q12,AND($Q$19=$Q12,$R$19&lt;$R12))),1,"")</f>
        <v/>
      </c>
      <c r="AF12" s="17" t="str">
        <f>IF(AND(Участники!$A12&lt;&gt;"",OR($Q$20&lt;$Q12,AND($Q$20=$Q12,$R$20&lt;$R12))),1,"")</f>
        <v/>
      </c>
      <c r="AG12" s="17" t="str">
        <f>IF(AND(Участники!$A12&lt;&gt;"",OR($Q$21&lt;$Q12,AND($Q$21=$Q12,$R$21&lt;$R12))),1,"")</f>
        <v/>
      </c>
      <c r="AH12" s="17" t="str">
        <f>IF(AND(Участники!$A12&lt;&gt;"",OR($Q$22&lt;$Q12,AND($Q$22=$Q12,$R$22&lt;$R12))),1,"")</f>
        <v/>
      </c>
      <c r="AI12" s="17">
        <f>IF(AND(Участники!$A12&lt;&gt;"",OR($Q$23&lt;$Q12,AND($Q$23=$Q12,$R$23&lt;$R12))),1,"")</f>
        <v>1</v>
      </c>
      <c r="AJ12" s="17" t="str">
        <f>IF(AND(Участники!$A12&lt;&gt;"",OR($Q$24&lt;$Q12,AND($Q$24=$Q12,$R$24&lt;$R12))),1,"")</f>
        <v/>
      </c>
      <c r="AK12" s="17" t="str">
        <f>IF(AND(Участники!$A12&lt;&gt;"",OR($Q$25&lt;$Q12,AND($Q$25=$Q12,$R$25&lt;$R12))),1,"")</f>
        <v/>
      </c>
      <c r="AL12" s="17" t="str">
        <f>IF(AND(Участники!$A12&lt;&gt;"",OR($Q$26&lt;$Q12,AND($Q$26=$Q12,$R$26&lt;$R12))),1,"")</f>
        <v/>
      </c>
      <c r="AM12" s="17" t="str">
        <f>IF(AND(Участники!$A12&lt;&gt;"",OR($Q$27&lt;$Q12,AND($Q$27=$Q12,$R$27&lt;$R12))),1,"")</f>
        <v/>
      </c>
      <c r="AN12" s="17" t="str">
        <f>IF(AND(Участники!$A12&lt;&gt;"",OR($Q$28&lt;$Q12,AND($Q$28=$Q12,$R$28&lt;$R12))),1,"")</f>
        <v/>
      </c>
      <c r="AO12" s="17">
        <f>IF(AND(Участники!$A12&lt;&gt;"",OR($Q$29&lt;$Q12,AND($Q$29=$Q12,$R$29&lt;$R12))),1,"")</f>
        <v>1</v>
      </c>
      <c r="AP12" s="17" t="str">
        <f>IF(AND(Участники!$A12&lt;&gt;"",OR($Q$30&lt;$Q12,AND($Q$30=$Q12,$R$30&lt;$R12))),1,"")</f>
        <v/>
      </c>
      <c r="AQ12" s="17">
        <f>IF(AND(Участники!$A12&lt;&gt;"",OR($Q$31&lt;$Q12,AND($Q$31=$Q12,$R$31&lt;$R12))),1,"")</f>
        <v>1</v>
      </c>
      <c r="AR12" s="17" t="str">
        <f>IF(AND(Участники!$A12&lt;&gt;"",OR($Q$32&lt;$Q12,AND($Q$32=$Q12,$R$32&lt;$R12))),1,"")</f>
        <v/>
      </c>
      <c r="AS12" s="17" t="str">
        <f>IF(AND(Участники!$A12&lt;&gt;"",OR($Q$33&lt;$Q12,AND($Q$33=$Q12,$R$33&lt;$R12))),1,"")</f>
        <v/>
      </c>
      <c r="AT12" s="17" t="str">
        <f>IF(AND(Участники!$A12&lt;&gt;"",OR($Q$34&lt;$Q12,AND($Q$34=$Q12,$R$34&lt;$R12))),1,"")</f>
        <v/>
      </c>
      <c r="AU12" s="17">
        <f>IF(AND(Участники!$A12&lt;&gt;"",OR($Q$35&lt;$Q12,AND($Q$35=$Q12,$R$35&lt;$R12))),1,"")</f>
        <v>1</v>
      </c>
      <c r="AV12" s="17">
        <f>IF(AND(Участники!$A12&lt;&gt;"",OR($Q$36&lt;$Q12,AND($Q$36=$Q12,$R$36&lt;$R12))),1,"")</f>
        <v>1</v>
      </c>
      <c r="AW12" s="17" t="str">
        <f>IF(AND(Участники!$A12&lt;&gt;"",OR($Q$37&lt;$Q12,AND($Q$37=$Q12,$R$37&lt;$R12))),1,"")</f>
        <v/>
      </c>
      <c r="AX12" s="17" t="str">
        <f>IF(AND(Участники!$A12&lt;&gt;"",OR($Q$38&lt;$Q12,AND($Q$38=$Q12,$R$38&lt;$R12))),1,"")</f>
        <v/>
      </c>
      <c r="AY12" s="17">
        <f>IF(AND(Участники!$A12&lt;&gt;"",OR($Q$39&lt;$Q12,AND($Q$39=$Q12,$R$39&lt;$R12))),1,"")</f>
        <v>1</v>
      </c>
      <c r="AZ12" s="17" t="str">
        <f>IF(AND(Участники!$A12&lt;&gt;"",OR($Q$40&lt;$Q12,AND($Q$40=$Q12,$R$40&lt;$R12))),1,"")</f>
        <v/>
      </c>
      <c r="BA12" s="17" t="str">
        <f>IF(AND(Участники!$A12&lt;&gt;"",OR($Q$41&lt;$Q12,AND($Q$41=$Q12,$R$41&lt;$R12))),1,"")</f>
        <v/>
      </c>
      <c r="BB12" s="17" t="str">
        <f>IF(AND(Участники!$A12&lt;&gt;"",OR($Q$42&lt;$Q12,AND($Q$42=$Q12,$R$42&lt;$R12))),1,"")</f>
        <v/>
      </c>
      <c r="BC12" s="17" t="str">
        <f>IF(AND(Участники!$A12&lt;&gt;"",OR($Q$43&lt;$Q12,AND($Q$43=$Q12,$R$43&lt;$R12))),1,"")</f>
        <v/>
      </c>
      <c r="BD12" s="17" t="str">
        <f>IF(AND(Участники!$A12&lt;&gt;"",OR($Q$44&lt;$Q12,AND($Q$44=$Q12,$R$44&lt;$R12))),1,"")</f>
        <v/>
      </c>
      <c r="BE12" s="17" t="str">
        <f>IF(AND(Участники!$A12&lt;&gt;"",OR($Q$45&lt;$Q12,AND($Q$45=$Q12,$R$45&lt;$R12))),1,"")</f>
        <v/>
      </c>
      <c r="BF12" s="17" t="str">
        <f>IF(AND(Участники!$A12&lt;&gt;"",OR($Q$46&lt;$Q12,AND($Q$46=$Q12,$R$46&lt;$R12))),1,"")</f>
        <v/>
      </c>
      <c r="BG12" s="17" t="str">
        <f>IF(AND(Участники!$A12&lt;&gt;"",OR($Q$47&lt;$Q12,AND($Q$47=$Q12,$R$47&lt;$R12))),1,"")</f>
        <v/>
      </c>
      <c r="BH12" s="17" t="str">
        <f>IF(AND(Участники!$A12&lt;&gt;"",OR($Q$48&lt;$Q12,AND($Q$48=$Q12,$R$48&lt;$R12))),1,"")</f>
        <v/>
      </c>
      <c r="BI12" s="17" t="str">
        <f>IF(AND(Участники!$A12&lt;&gt;"",OR($Q$49&lt;$Q12,AND($Q$49=$Q12,$R$49&lt;$R12))),1,"")</f>
        <v/>
      </c>
      <c r="BJ12" s="17" t="str">
        <f>IF(AND(Участники!$A12&lt;&gt;"",OR($Q$50&lt;$Q12,AND($Q$50=$Q12,$R$50&lt;$R12))),1,"")</f>
        <v/>
      </c>
      <c r="BK12" s="17" t="str">
        <f>IF(AND(Участники!$A12&lt;&gt;"",OR($Q$51&lt;$Q12,AND($Q$51=$Q12,$R$51&lt;$R12))),1,"")</f>
        <v/>
      </c>
      <c r="BL12" s="17" t="str">
        <f>IF(AND(Участники!$A12&lt;&gt;"",OR($Q$52&lt;$Q12,AND($Q$52=$Q12,$R$52&lt;$R12))),1,"")</f>
        <v/>
      </c>
      <c r="BM12" s="17" t="str">
        <f>IF(AND(Участники!$A12&lt;&gt;"",OR($Q$53&lt;$Q12,AND($Q$53=$Q12,$R$53&lt;$R12))),1,"")</f>
        <v/>
      </c>
      <c r="BN12" s="17" t="str">
        <f>IF(AND(Участники!$A12&lt;&gt;"",OR($Q$54&lt;$Q12,AND($Q$54=$Q12,$R$54&lt;$R12))),1,"")</f>
        <v/>
      </c>
      <c r="BO12" s="17" t="str">
        <f>IF(AND(Участники!$A12&lt;&gt;"",OR($Q$55&lt;$Q12,AND($Q$55=$Q12,$R$55&lt;$R12))),1,"")</f>
        <v/>
      </c>
      <c r="BP12" s="17" t="str">
        <f>IF(AND(Участники!$A12&lt;&gt;"",OR($Q$56&lt;$Q12,AND($Q$56=$Q12,$R$56&lt;$R12))),1,"")</f>
        <v/>
      </c>
      <c r="BQ12" s="17" t="str">
        <f>IF(AND(Участники!$A12&lt;&gt;"",OR($Q$57&lt;$Q12,AND($Q$57=$Q12,$R$57&lt;$R12))),1,"")</f>
        <v/>
      </c>
      <c r="BR12" s="17" t="str">
        <f>IF(AND(Участники!$A12&lt;&gt;"",OR($Q$58&lt;$Q12,AND($Q$58=$Q12,$R$58&lt;$R12))),1,"")</f>
        <v/>
      </c>
      <c r="BS12" s="17" t="str">
        <f>IF(AND(Участники!$A12&lt;&gt;"",OR($Q$59&lt;$Q12,AND($Q$59=$Q12,$R$59&lt;$R12))),1,"")</f>
        <v/>
      </c>
      <c r="BT12" s="17" t="str">
        <f>IF(AND(Участники!$A12&lt;&gt;"",OR($Q$60&lt;$Q12,AND($Q$60=$Q12,$R$60&lt;$R12))),1,"")</f>
        <v/>
      </c>
      <c r="BW12" s="17">
        <f>IF(AND(Участники!$A12&lt;&gt;"",OR($Q$11&gt;$Q12,AND($Q$11=$Q12,$R$11&gt;$R12))),1,"")</f>
        <v>1</v>
      </c>
      <c r="BX12" s="16" t="str">
        <f>IF(AND(Участники!$A12&lt;&gt;"",OR($Q$12&gt;$Q12,AND($Q$12=$Q12,$R$12&gt;$R12))),1,"")</f>
        <v/>
      </c>
      <c r="BY12" s="17">
        <f>IF(AND(Участники!$A12&lt;&gt;"",OR($Q$13&gt;$Q12,AND($Q$13=$Q12,$R$13&gt;$R12))),1,"")</f>
        <v>1</v>
      </c>
      <c r="BZ12" s="17" t="str">
        <f>IF(AND(Участники!$A12&lt;&gt;"",OR($Q$14&gt;$Q12,AND($Q$14=$Q12,$R$14&gt;$R12))),1,"")</f>
        <v/>
      </c>
      <c r="CA12" s="17">
        <f>IF(AND(Участники!$A12&lt;&gt;"",OR($Q$15&gt;$Q12,AND($Q$15=$Q12,$R$15&gt;$R12))),1,"")</f>
        <v>1</v>
      </c>
      <c r="CB12" s="17" t="str">
        <f>IF(AND(Участники!$A12&lt;&gt;"",OR($Q$16&gt;$Q12,AND($Q$16=$Q12,$R$16&gt;$R12))),1,"")</f>
        <v/>
      </c>
      <c r="CC12" s="17">
        <f>IF(AND(Участники!$A12&lt;&gt;"",OR($Q$17&gt;$Q12,AND($Q$17=$Q12,$R$17&gt;$R12))),1,"")</f>
        <v>1</v>
      </c>
      <c r="CD12" s="17">
        <f>IF(AND(Участники!$A12&lt;&gt;"",OR($Q$18&gt;$Q12,AND($Q$18=$Q12,$R$18&gt;$R12))),1,"")</f>
        <v>1</v>
      </c>
      <c r="CE12" s="17">
        <f>IF(AND(Участники!$A12&lt;&gt;"",OR($Q$19&gt;$Q12,AND($Q$19=$Q12,$R$19&gt;$R12))),1,"")</f>
        <v>1</v>
      </c>
      <c r="CF12" s="17">
        <f>IF(AND(Участники!$A12&lt;&gt;"",OR($Q$20&gt;$Q12,AND($Q$20=$Q12,$R$20&gt;$R12))),1,"")</f>
        <v>1</v>
      </c>
      <c r="CG12" s="17">
        <f>IF(AND(Участники!$A12&lt;&gt;"",OR($Q$21&gt;$Q12,AND($Q$21=$Q12,$R$21&gt;$R12))),1,"")</f>
        <v>1</v>
      </c>
      <c r="CH12" s="17">
        <f>IF(AND(Участники!$A12&lt;&gt;"",OR($Q$22&gt;$Q12,AND($Q$22=$Q12,$R$22&gt;$R12))),1,"")</f>
        <v>1</v>
      </c>
      <c r="CI12" s="17" t="str">
        <f>IF(AND(Участники!$A12&lt;&gt;"",OR($Q$23&gt;$Q12,AND($Q$23=$Q12,$R$23&gt;$R12))),1,"")</f>
        <v/>
      </c>
      <c r="CJ12" s="17">
        <f>IF(AND(Участники!$A12&lt;&gt;"",OR($Q$24&gt;$Q12,AND($Q$24=$Q12,$R$24&gt;$R12))),1,"")</f>
        <v>1</v>
      </c>
      <c r="CK12" s="17">
        <f>IF(AND(Участники!$A12&lt;&gt;"",OR($Q$25&gt;$Q12,AND($Q$25=$Q12,$R$25&gt;$R12))),1,"")</f>
        <v>1</v>
      </c>
      <c r="CL12" s="17">
        <f>IF(AND(Участники!$A12&lt;&gt;"",OR($Q$26&gt;$Q12,AND($Q$26=$Q12,$R$26&gt;$R12))),1,"")</f>
        <v>1</v>
      </c>
      <c r="CM12" s="17">
        <f>IF(AND(Участники!$A12&lt;&gt;"",OR($Q$27&gt;$Q12,AND($Q$27=$Q12,$R$27&gt;$R12))),1,"")</f>
        <v>1</v>
      </c>
      <c r="CN12" s="17">
        <f>IF(AND(Участники!$A12&lt;&gt;"",OR($Q$28&gt;$Q12,AND($Q$28=$Q12,$R$28&gt;$R12))),1,"")</f>
        <v>1</v>
      </c>
      <c r="CO12" s="17" t="str">
        <f>IF(AND(Участники!$A12&lt;&gt;"",OR($Q$29&gt;$Q12,AND($Q$29=$Q12,$R$29&gt;$R12))),1,"")</f>
        <v/>
      </c>
      <c r="CP12" s="17">
        <f>IF(AND(Участники!$A12&lt;&gt;"",OR($Q$30&gt;$Q12,AND($Q$30=$Q12,$R$30&gt;$R12))),1,"")</f>
        <v>1</v>
      </c>
      <c r="CQ12" s="17" t="str">
        <f>IF(AND(Участники!$A12&lt;&gt;"",OR($Q$31&gt;$Q12,AND($Q$31=$Q12,$R$31&gt;$R12))),1,"")</f>
        <v/>
      </c>
      <c r="CR12" s="17">
        <f>IF(AND(Участники!$A12&lt;&gt;"",OR($Q$32&gt;$Q12,AND($Q$32=$Q12,$R$32&gt;$R12))),1,"")</f>
        <v>1</v>
      </c>
      <c r="CS12" s="17">
        <f>IF(AND(Участники!$A12&lt;&gt;"",OR($Q$33&gt;$Q12,AND($Q$33=$Q12,$R$33&gt;$R12))),1,"")</f>
        <v>1</v>
      </c>
      <c r="CT12" s="17">
        <f>IF(AND(Участники!$A12&lt;&gt;"",OR($Q$34&gt;$Q12,AND($Q$34=$Q12,$R$34&gt;$R12))),1,"")</f>
        <v>1</v>
      </c>
      <c r="CU12" s="17" t="str">
        <f>IF(AND(Участники!$A12&lt;&gt;"",OR($Q$35&gt;$Q12,AND($Q$35=$Q12,$R$35&gt;$R12))),1,"")</f>
        <v/>
      </c>
      <c r="CV12" s="17" t="str">
        <f>IF(AND(Участники!$A12&lt;&gt;"",OR($Q$36&gt;$Q12,AND($Q$36=$Q12,$R$36&gt;$R12))),1,"")</f>
        <v/>
      </c>
      <c r="CW12" s="17">
        <f>IF(AND(Участники!$A12&lt;&gt;"",OR($Q$37&gt;$Q12,AND($Q$37=$Q12,$R$37&gt;$R12))),1,"")</f>
        <v>1</v>
      </c>
      <c r="CX12" s="17">
        <f>IF(AND(Участники!$A12&lt;&gt;"",OR($Q$38&gt;$Q12,AND($Q$38=$Q12,$R$38&gt;$R12))),1,"")</f>
        <v>1</v>
      </c>
      <c r="CY12" s="17" t="str">
        <f>IF(AND(Участники!$A12&lt;&gt;"",OR($Q$39&gt;$Q12,AND($Q$39=$Q12,$R$39&gt;$R12))),1,"")</f>
        <v/>
      </c>
      <c r="CZ12" s="17">
        <f>IF(AND(Участники!$A12&lt;&gt;"",OR($Q$40&gt;$Q12,AND($Q$40=$Q12,$R$40&gt;$R12))),1,"")</f>
        <v>1</v>
      </c>
      <c r="DA12" s="17">
        <f>IF(AND(Участники!$A12&lt;&gt;"",OR($Q$41&gt;$Q12,AND($Q$41=$Q12,$R$41&gt;$R12))),1,"")</f>
        <v>1</v>
      </c>
      <c r="DB12" s="17">
        <f>IF(AND(Участники!$A12&lt;&gt;"",OR($Q$42&gt;$Q12,AND($Q$42=$Q12,$R$42&gt;$R12))),1,"")</f>
        <v>1</v>
      </c>
      <c r="DC12" s="17">
        <f>IF(AND(Участники!$A12&lt;&gt;"",OR($Q$43&gt;$Q12,AND($Q$43=$Q12,$R$43&gt;$R12))),1,"")</f>
        <v>1</v>
      </c>
      <c r="DD12" s="17">
        <f>IF(AND(Участники!$A12&lt;&gt;"",OR($Q$44&gt;$Q12,AND($Q$44=$Q12,$R$44&gt;$R12))),1,"")</f>
        <v>1</v>
      </c>
      <c r="DE12" s="17">
        <f>IF(AND(Участники!$A12&lt;&gt;"",OR($Q$45&gt;$Q12,AND($Q$45=$Q12,$R$45&gt;$R12))),1,"")</f>
        <v>1</v>
      </c>
      <c r="DF12" s="17">
        <f>IF(AND(Участники!$A12&lt;&gt;"",OR($Q$46&gt;$Q12,AND($Q$46=$Q12,$R$46&gt;$R12))),1,"")</f>
        <v>1</v>
      </c>
      <c r="DG12" s="17">
        <f>IF(AND(Участники!$A12&lt;&gt;"",OR($Q$47&gt;$Q12,AND($Q$47=$Q12,$R$47&gt;$R12))),1,"")</f>
        <v>1</v>
      </c>
      <c r="DH12" s="17">
        <f>IF(AND(Участники!$A12&lt;&gt;"",OR($Q$48&gt;$Q12,AND($Q$48=$Q12,$R$48&gt;$R12))),1,"")</f>
        <v>1</v>
      </c>
      <c r="DI12" s="17">
        <f>IF(AND(Участники!$A12&lt;&gt;"",OR($Q$49&gt;$Q12,AND($Q$49=$Q12,$R$49&gt;$R12))),1,"")</f>
        <v>1</v>
      </c>
      <c r="DJ12" s="17">
        <f>IF(AND(Участники!$A12&lt;&gt;"",OR($Q$50&gt;$Q12,AND($Q$50=$Q12,$R$50&gt;$R12))),1,"")</f>
        <v>1</v>
      </c>
      <c r="DK12" s="17">
        <f>IF(AND(Участники!$A12&lt;&gt;"",OR($Q$51&gt;$Q12,AND($Q$51=$Q12,$R$51&gt;$R12))),1,"")</f>
        <v>1</v>
      </c>
      <c r="DL12" s="17">
        <f>IF(AND(Участники!$A12&lt;&gt;"",OR($Q$52&gt;$Q12,AND($Q$52=$Q12,$R$52&gt;$R12))),1,"")</f>
        <v>1</v>
      </c>
      <c r="DM12" s="17">
        <f>IF(AND(Участники!$A12&lt;&gt;"",OR($Q$53&gt;$Q12,AND($Q$53=$Q12,$R$53&gt;$R12))),1,"")</f>
        <v>1</v>
      </c>
      <c r="DN12" s="17">
        <f>IF(AND(Участники!$A12&lt;&gt;"",OR($Q$54&gt;$Q12,AND($Q$54=$Q12,$R$54&gt;$R12))),1,"")</f>
        <v>1</v>
      </c>
      <c r="DO12" s="17">
        <f>IF(AND(Участники!$A12&lt;&gt;"",OR($Q$55&gt;$Q12,AND($Q$55=$Q12,$R$55&gt;$R12))),1,"")</f>
        <v>1</v>
      </c>
      <c r="DP12" s="17">
        <f>IF(AND(Участники!$A12&lt;&gt;"",OR($Q$56&gt;$Q12,AND($Q$56=$Q12,$R$56&gt;$R12))),1,"")</f>
        <v>1</v>
      </c>
      <c r="DQ12" s="17">
        <f>IF(AND(Участники!$A12&lt;&gt;"",OR($Q$57&gt;$Q12,AND($Q$57=$Q12,$R$57&gt;$R12))),1,"")</f>
        <v>1</v>
      </c>
      <c r="DR12" s="17">
        <f>IF(AND(Участники!$A12&lt;&gt;"",OR($Q$58&gt;$Q12,AND($Q$58=$Q12,$R$58&gt;$R12))),1,"")</f>
        <v>1</v>
      </c>
      <c r="DS12" s="17">
        <f>IF(AND(Участники!$A12&lt;&gt;"",OR($Q$59&gt;$Q12,AND($Q$59=$Q12,$R$59&gt;$R12))),1,"")</f>
        <v>1</v>
      </c>
      <c r="DT12" s="17">
        <f>IF(AND(Участники!$A12&lt;&gt;"",OR($Q$60&gt;$Q12,AND($Q$60=$Q12,$R$60&gt;$R12))),1,"")</f>
        <v>1</v>
      </c>
      <c r="DV12" s="18">
        <v>1</v>
      </c>
      <c r="DW12" s="19">
        <f>IF(Участники!A12="","",IF($X$61+1=Участники!$B$6-BX$61,$X$61+1,$X$61+SUMIF(S$11:S12,CONCATENATE("=",S12),DV$11:DV12)))</f>
        <v>22</v>
      </c>
    </row>
    <row r="13" spans="1:127" x14ac:dyDescent="0.25">
      <c r="A13" s="49" t="s">
        <v>36</v>
      </c>
      <c r="B13" s="49" t="s">
        <v>37</v>
      </c>
      <c r="C13" s="49" t="s">
        <v>76</v>
      </c>
      <c r="D13" s="13"/>
      <c r="E13" s="2"/>
      <c r="F13" s="2"/>
      <c r="G13" s="2"/>
      <c r="H13" s="2"/>
      <c r="I13" s="2"/>
      <c r="J13" s="2"/>
      <c r="K13" s="2"/>
      <c r="L13" s="2"/>
      <c r="M13" s="2"/>
      <c r="N13" s="2"/>
      <c r="O13" s="14">
        <f>Тур1!N13</f>
        <v>7</v>
      </c>
      <c r="P13" s="14">
        <f>Тур2!N13</f>
        <v>4</v>
      </c>
      <c r="Q13" s="15">
        <f t="shared" si="0"/>
        <v>11</v>
      </c>
      <c r="R13" s="15">
        <f>IF(A13="","",Тур1!O13+Тур2!O13)</f>
        <v>150</v>
      </c>
      <c r="S13" s="15">
        <f>IF(Участники!A13="","",IF($Y$61+1=Участники!$B$6-BY$61,$Y$61+1,CONCATENATE($Y$61+1,"-",Участники!$B$6-BY$61)))</f>
        <v>10</v>
      </c>
      <c r="T13" s="5">
        <v>1</v>
      </c>
      <c r="W13" s="17" t="str">
        <f>IF(AND(Участники!$A13&lt;&gt;"",OR($Q$11&lt;$Q13,AND($Q$11=$Q13,$R$11&lt;$R13))),1,"")</f>
        <v/>
      </c>
      <c r="X13" s="17">
        <f>IF(AND(Участники!$A13&lt;&gt;"",OR($Q$12&lt;$Q13,AND($Q$12=$Q13,$R$12&lt;$R13))),1,"")</f>
        <v>1</v>
      </c>
      <c r="Y13" s="16" t="str">
        <f>IF(AND(Участники!$A13&lt;&gt;"",OR($Q$13&lt;$Q13,AND($Q$13=$Q13,$R$13&lt;$R13))),1,"")</f>
        <v/>
      </c>
      <c r="Z13" s="17">
        <f>IF(AND(Участники!$A13&lt;&gt;"",OR($Q$14&lt;$Q13,AND($Q$14=$Q13,$R$14&lt;$R13))),1,"")</f>
        <v>1</v>
      </c>
      <c r="AA13" s="17" t="str">
        <f>IF(AND(Участники!$A13&lt;&gt;"",OR($Q$15&lt;$Q13,AND($Q$15=$Q13,$R$15&lt;$R13))),1,"")</f>
        <v/>
      </c>
      <c r="AB13" s="17">
        <f>IF(AND(Участники!$A13&lt;&gt;"",OR($Q$16&lt;$Q13,AND($Q$16=$Q13,$R$16&lt;$R13))),1,"")</f>
        <v>1</v>
      </c>
      <c r="AC13" s="17" t="str">
        <f>IF(AND(Участники!$A13&lt;&gt;"",OR($Q$17&lt;$Q13,AND($Q$17=$Q13,$R$17&lt;$R13))),1,"")</f>
        <v/>
      </c>
      <c r="AD13" s="17">
        <f>IF(AND(Участники!$A13&lt;&gt;"",OR($Q$18&lt;$Q13,AND($Q$18=$Q13,$R$18&lt;$R13))),1,"")</f>
        <v>1</v>
      </c>
      <c r="AE13" s="17" t="str">
        <f>IF(AND(Участники!$A13&lt;&gt;"",OR($Q$19&lt;$Q13,AND($Q$19=$Q13,$R$19&lt;$R13))),1,"")</f>
        <v/>
      </c>
      <c r="AF13" s="17">
        <f>IF(AND(Участники!$A13&lt;&gt;"",OR($Q$20&lt;$Q13,AND($Q$20=$Q13,$R$20&lt;$R13))),1,"")</f>
        <v>1</v>
      </c>
      <c r="AG13" s="17">
        <f>IF(AND(Участники!$A13&lt;&gt;"",OR($Q$21&lt;$Q13,AND($Q$21=$Q13,$R$21&lt;$R13))),1,"")</f>
        <v>1</v>
      </c>
      <c r="AH13" s="17">
        <f>IF(AND(Участники!$A13&lt;&gt;"",OR($Q$22&lt;$Q13,AND($Q$22=$Q13,$R$22&lt;$R13))),1,"")</f>
        <v>1</v>
      </c>
      <c r="AI13" s="17">
        <f>IF(AND(Участники!$A13&lt;&gt;"",OR($Q$23&lt;$Q13,AND($Q$23=$Q13,$R$23&lt;$R13))),1,"")</f>
        <v>1</v>
      </c>
      <c r="AJ13" s="17">
        <f>IF(AND(Участники!$A13&lt;&gt;"",OR($Q$24&lt;$Q13,AND($Q$24=$Q13,$R$24&lt;$R13))),1,"")</f>
        <v>1</v>
      </c>
      <c r="AK13" s="17">
        <f>IF(AND(Участники!$A13&lt;&gt;"",OR($Q$25&lt;$Q13,AND($Q$25=$Q13,$R$25&lt;$R13))),1,"")</f>
        <v>1</v>
      </c>
      <c r="AL13" s="17" t="str">
        <f>IF(AND(Участники!$A13&lt;&gt;"",OR($Q$26&lt;$Q13,AND($Q$26=$Q13,$R$26&lt;$R13))),1,"")</f>
        <v/>
      </c>
      <c r="AM13" s="17" t="str">
        <f>IF(AND(Участники!$A13&lt;&gt;"",OR($Q$27&lt;$Q13,AND($Q$27=$Q13,$R$27&lt;$R13))),1,"")</f>
        <v/>
      </c>
      <c r="AN13" s="17">
        <f>IF(AND(Участники!$A13&lt;&gt;"",OR($Q$28&lt;$Q13,AND($Q$28=$Q13,$R$28&lt;$R13))),1,"")</f>
        <v>1</v>
      </c>
      <c r="AO13" s="17">
        <f>IF(AND(Участники!$A13&lt;&gt;"",OR($Q$29&lt;$Q13,AND($Q$29=$Q13,$R$29&lt;$R13))),1,"")</f>
        <v>1</v>
      </c>
      <c r="AP13" s="17">
        <f>IF(AND(Участники!$A13&lt;&gt;"",OR($Q$30&lt;$Q13,AND($Q$30=$Q13,$R$30&lt;$R13))),1,"")</f>
        <v>1</v>
      </c>
      <c r="AQ13" s="17">
        <f>IF(AND(Участники!$A13&lt;&gt;"",OR($Q$31&lt;$Q13,AND($Q$31=$Q13,$R$31&lt;$R13))),1,"")</f>
        <v>1</v>
      </c>
      <c r="AR13" s="17" t="str">
        <f>IF(AND(Участники!$A13&lt;&gt;"",OR($Q$32&lt;$Q13,AND($Q$32=$Q13,$R$32&lt;$R13))),1,"")</f>
        <v/>
      </c>
      <c r="AS13" s="17">
        <f>IF(AND(Участники!$A13&lt;&gt;"",OR($Q$33&lt;$Q13,AND($Q$33=$Q13,$R$33&lt;$R13))),1,"")</f>
        <v>1</v>
      </c>
      <c r="AT13" s="17" t="str">
        <f>IF(AND(Участники!$A13&lt;&gt;"",OR($Q$34&lt;$Q13,AND($Q$34=$Q13,$R$34&lt;$R13))),1,"")</f>
        <v/>
      </c>
      <c r="AU13" s="17">
        <f>IF(AND(Участники!$A13&lt;&gt;"",OR($Q$35&lt;$Q13,AND($Q$35=$Q13,$R$35&lt;$R13))),1,"")</f>
        <v>1</v>
      </c>
      <c r="AV13" s="17">
        <f>IF(AND(Участники!$A13&lt;&gt;"",OR($Q$36&lt;$Q13,AND($Q$36=$Q13,$R$36&lt;$R13))),1,"")</f>
        <v>1</v>
      </c>
      <c r="AW13" s="17">
        <f>IF(AND(Участники!$A13&lt;&gt;"",OR($Q$37&lt;$Q13,AND($Q$37=$Q13,$R$37&lt;$R13))),1,"")</f>
        <v>1</v>
      </c>
      <c r="AX13" s="17">
        <f>IF(AND(Участники!$A13&lt;&gt;"",OR($Q$38&lt;$Q13,AND($Q$38=$Q13,$R$38&lt;$R13))),1,"")</f>
        <v>1</v>
      </c>
      <c r="AY13" s="17">
        <f>IF(AND(Участники!$A13&lt;&gt;"",OR($Q$39&lt;$Q13,AND($Q$39=$Q13,$R$39&lt;$R13))),1,"")</f>
        <v>1</v>
      </c>
      <c r="AZ13" s="17" t="str">
        <f>IF(AND(Участники!$A13&lt;&gt;"",OR($Q$40&lt;$Q13,AND($Q$40=$Q13,$R$40&lt;$R13))),1,"")</f>
        <v/>
      </c>
      <c r="BA13" s="17" t="str">
        <f>IF(AND(Участники!$A13&lt;&gt;"",OR($Q$41&lt;$Q13,AND($Q$41=$Q13,$R$41&lt;$R13))),1,"")</f>
        <v/>
      </c>
      <c r="BB13" s="17" t="str">
        <f>IF(AND(Участники!$A13&lt;&gt;"",OR($Q$42&lt;$Q13,AND($Q$42=$Q13,$R$42&lt;$R13))),1,"")</f>
        <v/>
      </c>
      <c r="BC13" s="17" t="str">
        <f>IF(AND(Участники!$A13&lt;&gt;"",OR($Q$43&lt;$Q13,AND($Q$43=$Q13,$R$43&lt;$R13))),1,"")</f>
        <v/>
      </c>
      <c r="BD13" s="17" t="str">
        <f>IF(AND(Участники!$A13&lt;&gt;"",OR($Q$44&lt;$Q13,AND($Q$44=$Q13,$R$44&lt;$R13))),1,"")</f>
        <v/>
      </c>
      <c r="BE13" s="17" t="str">
        <f>IF(AND(Участники!$A13&lt;&gt;"",OR($Q$45&lt;$Q13,AND($Q$45=$Q13,$R$45&lt;$R13))),1,"")</f>
        <v/>
      </c>
      <c r="BF13" s="17" t="str">
        <f>IF(AND(Участники!$A13&lt;&gt;"",OR($Q$46&lt;$Q13,AND($Q$46=$Q13,$R$46&lt;$R13))),1,"")</f>
        <v/>
      </c>
      <c r="BG13" s="17" t="str">
        <f>IF(AND(Участники!$A13&lt;&gt;"",OR($Q$47&lt;$Q13,AND($Q$47=$Q13,$R$47&lt;$R13))),1,"")</f>
        <v/>
      </c>
      <c r="BH13" s="17" t="str">
        <f>IF(AND(Участники!$A13&lt;&gt;"",OR($Q$48&lt;$Q13,AND($Q$48=$Q13,$R$48&lt;$R13))),1,"")</f>
        <v/>
      </c>
      <c r="BI13" s="17" t="str">
        <f>IF(AND(Участники!$A13&lt;&gt;"",OR($Q$49&lt;$Q13,AND($Q$49=$Q13,$R$49&lt;$R13))),1,"")</f>
        <v/>
      </c>
      <c r="BJ13" s="17" t="str">
        <f>IF(AND(Участники!$A13&lt;&gt;"",OR($Q$50&lt;$Q13,AND($Q$50=$Q13,$R$50&lt;$R13))),1,"")</f>
        <v/>
      </c>
      <c r="BK13" s="17" t="str">
        <f>IF(AND(Участники!$A13&lt;&gt;"",OR($Q$51&lt;$Q13,AND($Q$51=$Q13,$R$51&lt;$R13))),1,"")</f>
        <v/>
      </c>
      <c r="BL13" s="17" t="str">
        <f>IF(AND(Участники!$A13&lt;&gt;"",OR($Q$52&lt;$Q13,AND($Q$52=$Q13,$R$52&lt;$R13))),1,"")</f>
        <v/>
      </c>
      <c r="BM13" s="17" t="str">
        <f>IF(AND(Участники!$A13&lt;&gt;"",OR($Q$53&lt;$Q13,AND($Q$53=$Q13,$R$53&lt;$R13))),1,"")</f>
        <v/>
      </c>
      <c r="BN13" s="17" t="str">
        <f>IF(AND(Участники!$A13&lt;&gt;"",OR($Q$54&lt;$Q13,AND($Q$54=$Q13,$R$54&lt;$R13))),1,"")</f>
        <v/>
      </c>
      <c r="BO13" s="17" t="str">
        <f>IF(AND(Участники!$A13&lt;&gt;"",OR($Q$55&lt;$Q13,AND($Q$55=$Q13,$R$55&lt;$R13))),1,"")</f>
        <v/>
      </c>
      <c r="BP13" s="17" t="str">
        <f>IF(AND(Участники!$A13&lt;&gt;"",OR($Q$56&lt;$Q13,AND($Q$56=$Q13,$R$56&lt;$R13))),1,"")</f>
        <v/>
      </c>
      <c r="BQ13" s="17" t="str">
        <f>IF(AND(Участники!$A13&lt;&gt;"",OR($Q$57&lt;$Q13,AND($Q$57=$Q13,$R$57&lt;$R13))),1,"")</f>
        <v/>
      </c>
      <c r="BR13" s="17" t="str">
        <f>IF(AND(Участники!$A13&lt;&gt;"",OR($Q$58&lt;$Q13,AND($Q$58=$Q13,$R$58&lt;$R13))),1,"")</f>
        <v/>
      </c>
      <c r="BS13" s="17" t="str">
        <f>IF(AND(Участники!$A13&lt;&gt;"",OR($Q$59&lt;$Q13,AND($Q$59=$Q13,$R$59&lt;$R13))),1,"")</f>
        <v/>
      </c>
      <c r="BT13" s="17" t="str">
        <f>IF(AND(Участники!$A13&lt;&gt;"",OR($Q$60&lt;$Q13,AND($Q$60=$Q13,$R$60&lt;$R13))),1,"")</f>
        <v/>
      </c>
      <c r="BW13" s="17">
        <f>IF(AND(Участники!$A13&lt;&gt;"",OR($Q$11&gt;$Q13,AND($Q$11=$Q13,$R$11&gt;$R13))),1,"")</f>
        <v>1</v>
      </c>
      <c r="BX13" s="17" t="str">
        <f>IF(AND(Участники!$A13&lt;&gt;"",OR($Q$12&gt;$Q13,AND($Q$12=$Q13,$R$12&gt;$R13))),1,"")</f>
        <v/>
      </c>
      <c r="BY13" s="16" t="str">
        <f>IF(AND(Участники!$A13&lt;&gt;"",OR($Q$13&gt;$Q13,AND($Q$13=$Q13,$R$13&gt;$R13))),1,"")</f>
        <v/>
      </c>
      <c r="BZ13" s="17" t="str">
        <f>IF(AND(Участники!$A13&lt;&gt;"",OR($Q$14&gt;$Q13,AND($Q$14=$Q13,$R$14&gt;$R13))),1,"")</f>
        <v/>
      </c>
      <c r="CA13" s="17">
        <f>IF(AND(Участники!$A13&lt;&gt;"",OR($Q$15&gt;$Q13,AND($Q$15=$Q13,$R$15&gt;$R13))),1,"")</f>
        <v>1</v>
      </c>
      <c r="CB13" s="17" t="str">
        <f>IF(AND(Участники!$A13&lt;&gt;"",OR($Q$16&gt;$Q13,AND($Q$16=$Q13,$R$16&gt;$R13))),1,"")</f>
        <v/>
      </c>
      <c r="CC13" s="17">
        <f>IF(AND(Участники!$A13&lt;&gt;"",OR($Q$17&gt;$Q13,AND($Q$17=$Q13,$R$17&gt;$R13))),1,"")</f>
        <v>1</v>
      </c>
      <c r="CD13" s="17" t="str">
        <f>IF(AND(Участники!$A13&lt;&gt;"",OR($Q$18&gt;$Q13,AND($Q$18=$Q13,$R$18&gt;$R13))),1,"")</f>
        <v/>
      </c>
      <c r="CE13" s="17">
        <f>IF(AND(Участники!$A13&lt;&gt;"",OR($Q$19&gt;$Q13,AND($Q$19=$Q13,$R$19&gt;$R13))),1,"")</f>
        <v>1</v>
      </c>
      <c r="CF13" s="17" t="str">
        <f>IF(AND(Участники!$A13&lt;&gt;"",OR($Q$20&gt;$Q13,AND($Q$20=$Q13,$R$20&gt;$R13))),1,"")</f>
        <v/>
      </c>
      <c r="CG13" s="17" t="str">
        <f>IF(AND(Участники!$A13&lt;&gt;"",OR($Q$21&gt;$Q13,AND($Q$21=$Q13,$R$21&gt;$R13))),1,"")</f>
        <v/>
      </c>
      <c r="CH13" s="17" t="str">
        <f>IF(AND(Участники!$A13&lt;&gt;"",OR($Q$22&gt;$Q13,AND($Q$22=$Q13,$R$22&gt;$R13))),1,"")</f>
        <v/>
      </c>
      <c r="CI13" s="17" t="str">
        <f>IF(AND(Участники!$A13&lt;&gt;"",OR($Q$23&gt;$Q13,AND($Q$23=$Q13,$R$23&gt;$R13))),1,"")</f>
        <v/>
      </c>
      <c r="CJ13" s="17" t="str">
        <f>IF(AND(Участники!$A13&lt;&gt;"",OR($Q$24&gt;$Q13,AND($Q$24=$Q13,$R$24&gt;$R13))),1,"")</f>
        <v/>
      </c>
      <c r="CK13" s="17" t="str">
        <f>IF(AND(Участники!$A13&lt;&gt;"",OR($Q$25&gt;$Q13,AND($Q$25=$Q13,$R$25&gt;$R13))),1,"")</f>
        <v/>
      </c>
      <c r="CL13" s="17">
        <f>IF(AND(Участники!$A13&lt;&gt;"",OR($Q$26&gt;$Q13,AND($Q$26=$Q13,$R$26&gt;$R13))),1,"")</f>
        <v>1</v>
      </c>
      <c r="CM13" s="17">
        <f>IF(AND(Участники!$A13&lt;&gt;"",OR($Q$27&gt;$Q13,AND($Q$27=$Q13,$R$27&gt;$R13))),1,"")</f>
        <v>1</v>
      </c>
      <c r="CN13" s="17" t="str">
        <f>IF(AND(Участники!$A13&lt;&gt;"",OR($Q$28&gt;$Q13,AND($Q$28=$Q13,$R$28&gt;$R13))),1,"")</f>
        <v/>
      </c>
      <c r="CO13" s="17" t="str">
        <f>IF(AND(Участники!$A13&lt;&gt;"",OR($Q$29&gt;$Q13,AND($Q$29=$Q13,$R$29&gt;$R13))),1,"")</f>
        <v/>
      </c>
      <c r="CP13" s="17" t="str">
        <f>IF(AND(Участники!$A13&lt;&gt;"",OR($Q$30&gt;$Q13,AND($Q$30=$Q13,$R$30&gt;$R13))),1,"")</f>
        <v/>
      </c>
      <c r="CQ13" s="17" t="str">
        <f>IF(AND(Участники!$A13&lt;&gt;"",OR($Q$31&gt;$Q13,AND($Q$31=$Q13,$R$31&gt;$R13))),1,"")</f>
        <v/>
      </c>
      <c r="CR13" s="17">
        <f>IF(AND(Участники!$A13&lt;&gt;"",OR($Q$32&gt;$Q13,AND($Q$32=$Q13,$R$32&gt;$R13))),1,"")</f>
        <v>1</v>
      </c>
      <c r="CS13" s="17" t="str">
        <f>IF(AND(Участники!$A13&lt;&gt;"",OR($Q$33&gt;$Q13,AND($Q$33=$Q13,$R$33&gt;$R13))),1,"")</f>
        <v/>
      </c>
      <c r="CT13" s="17">
        <f>IF(AND(Участники!$A13&lt;&gt;"",OR($Q$34&gt;$Q13,AND($Q$34=$Q13,$R$34&gt;$R13))),1,"")</f>
        <v>1</v>
      </c>
      <c r="CU13" s="17" t="str">
        <f>IF(AND(Участники!$A13&lt;&gt;"",OR($Q$35&gt;$Q13,AND($Q$35=$Q13,$R$35&gt;$R13))),1,"")</f>
        <v/>
      </c>
      <c r="CV13" s="17" t="str">
        <f>IF(AND(Участники!$A13&lt;&gt;"",OR($Q$36&gt;$Q13,AND($Q$36=$Q13,$R$36&gt;$R13))),1,"")</f>
        <v/>
      </c>
      <c r="CW13" s="17" t="str">
        <f>IF(AND(Участники!$A13&lt;&gt;"",OR($Q$37&gt;$Q13,AND($Q$37=$Q13,$R$37&gt;$R13))),1,"")</f>
        <v/>
      </c>
      <c r="CX13" s="17" t="str">
        <f>IF(AND(Участники!$A13&lt;&gt;"",OR($Q$38&gt;$Q13,AND($Q$38=$Q13,$R$38&gt;$R13))),1,"")</f>
        <v/>
      </c>
      <c r="CY13" s="17" t="str">
        <f>IF(AND(Участники!$A13&lt;&gt;"",OR($Q$39&gt;$Q13,AND($Q$39=$Q13,$R$39&gt;$R13))),1,"")</f>
        <v/>
      </c>
      <c r="CZ13" s="17">
        <f>IF(AND(Участники!$A13&lt;&gt;"",OR($Q$40&gt;$Q13,AND($Q$40=$Q13,$R$40&gt;$R13))),1,"")</f>
        <v>1</v>
      </c>
      <c r="DA13" s="17">
        <f>IF(AND(Участники!$A13&lt;&gt;"",OR($Q$41&gt;$Q13,AND($Q$41=$Q13,$R$41&gt;$R13))),1,"")</f>
        <v>1</v>
      </c>
      <c r="DB13" s="17">
        <f>IF(AND(Участники!$A13&lt;&gt;"",OR($Q$42&gt;$Q13,AND($Q$42=$Q13,$R$42&gt;$R13))),1,"")</f>
        <v>1</v>
      </c>
      <c r="DC13" s="17">
        <f>IF(AND(Участники!$A13&lt;&gt;"",OR($Q$43&gt;$Q13,AND($Q$43=$Q13,$R$43&gt;$R13))),1,"")</f>
        <v>1</v>
      </c>
      <c r="DD13" s="17">
        <f>IF(AND(Участники!$A13&lt;&gt;"",OR($Q$44&gt;$Q13,AND($Q$44=$Q13,$R$44&gt;$R13))),1,"")</f>
        <v>1</v>
      </c>
      <c r="DE13" s="17">
        <f>IF(AND(Участники!$A13&lt;&gt;"",OR($Q$45&gt;$Q13,AND($Q$45=$Q13,$R$45&gt;$R13))),1,"")</f>
        <v>1</v>
      </c>
      <c r="DF13" s="17">
        <f>IF(AND(Участники!$A13&lt;&gt;"",OR($Q$46&gt;$Q13,AND($Q$46=$Q13,$R$46&gt;$R13))),1,"")</f>
        <v>1</v>
      </c>
      <c r="DG13" s="17">
        <f>IF(AND(Участники!$A13&lt;&gt;"",OR($Q$47&gt;$Q13,AND($Q$47=$Q13,$R$47&gt;$R13))),1,"")</f>
        <v>1</v>
      </c>
      <c r="DH13" s="17">
        <f>IF(AND(Участники!$A13&lt;&gt;"",OR($Q$48&gt;$Q13,AND($Q$48=$Q13,$R$48&gt;$R13))),1,"")</f>
        <v>1</v>
      </c>
      <c r="DI13" s="17">
        <f>IF(AND(Участники!$A13&lt;&gt;"",OR($Q$49&gt;$Q13,AND($Q$49=$Q13,$R$49&gt;$R13))),1,"")</f>
        <v>1</v>
      </c>
      <c r="DJ13" s="17">
        <f>IF(AND(Участники!$A13&lt;&gt;"",OR($Q$50&gt;$Q13,AND($Q$50=$Q13,$R$50&gt;$R13))),1,"")</f>
        <v>1</v>
      </c>
      <c r="DK13" s="17">
        <f>IF(AND(Участники!$A13&lt;&gt;"",OR($Q$51&gt;$Q13,AND($Q$51=$Q13,$R$51&gt;$R13))),1,"")</f>
        <v>1</v>
      </c>
      <c r="DL13" s="17">
        <f>IF(AND(Участники!$A13&lt;&gt;"",OR($Q$52&gt;$Q13,AND($Q$52=$Q13,$R$52&gt;$R13))),1,"")</f>
        <v>1</v>
      </c>
      <c r="DM13" s="17">
        <f>IF(AND(Участники!$A13&lt;&gt;"",OR($Q$53&gt;$Q13,AND($Q$53=$Q13,$R$53&gt;$R13))),1,"")</f>
        <v>1</v>
      </c>
      <c r="DN13" s="17">
        <f>IF(AND(Участники!$A13&lt;&gt;"",OR($Q$54&gt;$Q13,AND($Q$54=$Q13,$R$54&gt;$R13))),1,"")</f>
        <v>1</v>
      </c>
      <c r="DO13" s="17">
        <f>IF(AND(Участники!$A13&lt;&gt;"",OR($Q$55&gt;$Q13,AND($Q$55=$Q13,$R$55&gt;$R13))),1,"")</f>
        <v>1</v>
      </c>
      <c r="DP13" s="17">
        <f>IF(AND(Участники!$A13&lt;&gt;"",OR($Q$56&gt;$Q13,AND($Q$56=$Q13,$R$56&gt;$R13))),1,"")</f>
        <v>1</v>
      </c>
      <c r="DQ13" s="17">
        <f>IF(AND(Участники!$A13&lt;&gt;"",OR($Q$57&gt;$Q13,AND($Q$57=$Q13,$R$57&gt;$R13))),1,"")</f>
        <v>1</v>
      </c>
      <c r="DR13" s="17">
        <f>IF(AND(Участники!$A13&lt;&gt;"",OR($Q$58&gt;$Q13,AND($Q$58=$Q13,$R$58&gt;$R13))),1,"")</f>
        <v>1</v>
      </c>
      <c r="DS13" s="17">
        <f>IF(AND(Участники!$A13&lt;&gt;"",OR($Q$59&gt;$Q13,AND($Q$59=$Q13,$R$59&gt;$R13))),1,"")</f>
        <v>1</v>
      </c>
      <c r="DT13" s="17">
        <f>IF(AND(Участники!$A13&lt;&gt;"",OR($Q$60&gt;$Q13,AND($Q$60=$Q13,$R$60&gt;$R13))),1,"")</f>
        <v>1</v>
      </c>
      <c r="DV13" s="18">
        <v>1</v>
      </c>
      <c r="DW13" s="19">
        <f>IF(Участники!A13="","",IF($Y$61+1=Участники!$B$6-BY$61,$Y$61+1,$Y$61+SUMIF(S$11:S13,CONCATENATE("=",S13),DV$11:DV13)))</f>
        <v>10</v>
      </c>
    </row>
    <row r="14" spans="1:127" x14ac:dyDescent="0.25">
      <c r="A14" s="49" t="s">
        <v>38</v>
      </c>
      <c r="B14" s="49" t="s">
        <v>39</v>
      </c>
      <c r="C14" s="49" t="s">
        <v>77</v>
      </c>
      <c r="D14" s="20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14">
        <f>Тур1!N14</f>
        <v>3</v>
      </c>
      <c r="P14" s="14">
        <f>Тур2!N14</f>
        <v>4</v>
      </c>
      <c r="Q14" s="15">
        <f>IF(A14="","",O14+P14)</f>
        <v>7</v>
      </c>
      <c r="R14" s="15">
        <f>IF(A14="","",Тур1!O14+Тур2!O14)</f>
        <v>93</v>
      </c>
      <c r="S14" s="15">
        <f>IF(Участники!A14="","",IF($Z$61+1=Участники!$B$6-BZ$61,$Z$61+1,CONCATENATE($Z$61+1,"-",Участники!$B$6-BZ$61)))</f>
        <v>26</v>
      </c>
      <c r="T14" s="5">
        <v>1</v>
      </c>
      <c r="W14" s="17" t="str">
        <f>IF(AND(Участники!$A14&lt;&gt;"",OR($Q$11&lt;$Q14,AND($Q$11=$Q14,$R$11&lt;$R14))),1,"")</f>
        <v/>
      </c>
      <c r="X14" s="17" t="str">
        <f>IF(AND(Участники!$A14&lt;&gt;"",OR($Q$12&lt;$Q14,AND($Q$12=$Q14,$R$12&lt;$R14))),1,"")</f>
        <v/>
      </c>
      <c r="Y14" s="17" t="str">
        <f>IF(AND(Участники!$A14&lt;&gt;"",OR($Q$13&lt;$Q14,AND($Q$13=$Q14,$R$13&lt;$R14))),1,"")</f>
        <v/>
      </c>
      <c r="Z14" s="16" t="str">
        <f>IF(AND(Участники!$A14&lt;&gt;"",OR($Q$14&lt;$Q14,AND($Q$14=$Q14,$R$14&lt;$R14))),1,"")</f>
        <v/>
      </c>
      <c r="AA14" s="17" t="str">
        <f>IF(AND(Участники!$A14&lt;&gt;"",OR($Q$15&lt;$Q14,AND($Q$15=$Q14,$R$15&lt;$R14))),1,"")</f>
        <v/>
      </c>
      <c r="AB14" s="17">
        <f>IF(AND(Участники!$A14&lt;&gt;"",OR($Q$16&lt;$Q14,AND($Q$16=$Q14,$R$16&lt;$R14))),1,"")</f>
        <v>1</v>
      </c>
      <c r="AC14" s="17" t="str">
        <f>IF(AND(Участники!$A14&lt;&gt;"",OR($Q$17&lt;$Q14,AND($Q$17=$Q14,$R$17&lt;$R14))),1,"")</f>
        <v/>
      </c>
      <c r="AD14" s="17" t="str">
        <f>IF(AND(Участники!$A14&lt;&gt;"",OR($Q$18&lt;$Q14,AND($Q$18=$Q14,$R$18&lt;$R14))),1,"")</f>
        <v/>
      </c>
      <c r="AE14" s="17" t="str">
        <f>IF(AND(Участники!$A14&lt;&gt;"",OR($Q$19&lt;$Q14,AND($Q$19=$Q14,$R$19&lt;$R14))),1,"")</f>
        <v/>
      </c>
      <c r="AF14" s="17" t="str">
        <f>IF(AND(Участники!$A14&lt;&gt;"",OR($Q$20&lt;$Q14,AND($Q$20=$Q14,$R$20&lt;$R14))),1,"")</f>
        <v/>
      </c>
      <c r="AG14" s="17" t="str">
        <f>IF(AND(Участники!$A14&lt;&gt;"",OR($Q$21&lt;$Q14,AND($Q$21=$Q14,$R$21&lt;$R14))),1,"")</f>
        <v/>
      </c>
      <c r="AH14" s="17" t="str">
        <f>IF(AND(Участники!$A14&lt;&gt;"",OR($Q$22&lt;$Q14,AND($Q$22=$Q14,$R$22&lt;$R14))),1,"")</f>
        <v/>
      </c>
      <c r="AI14" s="17" t="str">
        <f>IF(AND(Участники!$A14&lt;&gt;"",OR($Q$23&lt;$Q14,AND($Q$23=$Q14,$R$23&lt;$R14))),1,"")</f>
        <v/>
      </c>
      <c r="AJ14" s="17" t="str">
        <f>IF(AND(Участники!$A14&lt;&gt;"",OR($Q$24&lt;$Q14,AND($Q$24=$Q14,$R$24&lt;$R14))),1,"")</f>
        <v/>
      </c>
      <c r="AK14" s="17" t="str">
        <f>IF(AND(Участники!$A14&lt;&gt;"",OR($Q$25&lt;$Q14,AND($Q$25=$Q14,$R$25&lt;$R14))),1,"")</f>
        <v/>
      </c>
      <c r="AL14" s="17" t="str">
        <f>IF(AND(Участники!$A14&lt;&gt;"",OR($Q$26&lt;$Q14,AND($Q$26=$Q14,$R$26&lt;$R14))),1,"")</f>
        <v/>
      </c>
      <c r="AM14" s="17" t="str">
        <f>IF(AND(Участники!$A14&lt;&gt;"",OR($Q$27&lt;$Q14,AND($Q$27=$Q14,$R$27&lt;$R14))),1,"")</f>
        <v/>
      </c>
      <c r="AN14" s="17" t="str">
        <f>IF(AND(Участники!$A14&lt;&gt;"",OR($Q$28&lt;$Q14,AND($Q$28=$Q14,$R$28&lt;$R14))),1,"")</f>
        <v/>
      </c>
      <c r="AO14" s="17" t="str">
        <f>IF(AND(Участники!$A14&lt;&gt;"",OR($Q$29&lt;$Q14,AND($Q$29=$Q14,$R$29&lt;$R14))),1,"")</f>
        <v/>
      </c>
      <c r="AP14" s="17" t="str">
        <f>IF(AND(Участники!$A14&lt;&gt;"",OR($Q$30&lt;$Q14,AND($Q$30=$Q14,$R$30&lt;$R14))),1,"")</f>
        <v/>
      </c>
      <c r="AQ14" s="17">
        <f>IF(AND(Участники!$A14&lt;&gt;"",OR($Q$31&lt;$Q14,AND($Q$31=$Q14,$R$31&lt;$R14))),1,"")</f>
        <v>1</v>
      </c>
      <c r="AR14" s="17" t="str">
        <f>IF(AND(Участники!$A14&lt;&gt;"",OR($Q$32&lt;$Q14,AND($Q$32=$Q14,$R$32&lt;$R14))),1,"")</f>
        <v/>
      </c>
      <c r="AS14" s="17" t="str">
        <f>IF(AND(Участники!$A14&lt;&gt;"",OR($Q$33&lt;$Q14,AND($Q$33=$Q14,$R$33&lt;$R14))),1,"")</f>
        <v/>
      </c>
      <c r="AT14" s="17" t="str">
        <f>IF(AND(Участники!$A14&lt;&gt;"",OR($Q$34&lt;$Q14,AND($Q$34=$Q14,$R$34&lt;$R14))),1,"")</f>
        <v/>
      </c>
      <c r="AU14" s="17" t="str">
        <f>IF(AND(Участники!$A14&lt;&gt;"",OR($Q$35&lt;$Q14,AND($Q$35=$Q14,$R$35&lt;$R14))),1,"")</f>
        <v/>
      </c>
      <c r="AV14" s="17">
        <f>IF(AND(Участники!$A14&lt;&gt;"",OR($Q$36&lt;$Q14,AND($Q$36=$Q14,$R$36&lt;$R14))),1,"")</f>
        <v>1</v>
      </c>
      <c r="AW14" s="17" t="str">
        <f>IF(AND(Участники!$A14&lt;&gt;"",OR($Q$37&lt;$Q14,AND($Q$37=$Q14,$R$37&lt;$R14))),1,"")</f>
        <v/>
      </c>
      <c r="AX14" s="17" t="str">
        <f>IF(AND(Участники!$A14&lt;&gt;"",OR($Q$38&lt;$Q14,AND($Q$38=$Q14,$R$38&lt;$R14))),1,"")</f>
        <v/>
      </c>
      <c r="AY14" s="17">
        <f>IF(AND(Участники!$A14&lt;&gt;"",OR($Q$39&lt;$Q14,AND($Q$39=$Q14,$R$39&lt;$R14))),1,"")</f>
        <v>1</v>
      </c>
      <c r="AZ14" s="17" t="str">
        <f>IF(AND(Участники!$A14&lt;&gt;"",OR($Q$40&lt;$Q14,AND($Q$40=$Q14,$R$40&lt;$R14))),1,"")</f>
        <v/>
      </c>
      <c r="BA14" s="17" t="str">
        <f>IF(AND(Участники!$A14&lt;&gt;"",OR($Q$41&lt;$Q14,AND($Q$41=$Q14,$R$41&lt;$R14))),1,"")</f>
        <v/>
      </c>
      <c r="BB14" s="17" t="str">
        <f>IF(AND(Участники!$A14&lt;&gt;"",OR($Q$42&lt;$Q14,AND($Q$42=$Q14,$R$42&lt;$R14))),1,"")</f>
        <v/>
      </c>
      <c r="BC14" s="17" t="str">
        <f>IF(AND(Участники!$A14&lt;&gt;"",OR($Q$43&lt;$Q14,AND($Q$43=$Q14,$R$43&lt;$R14))),1,"")</f>
        <v/>
      </c>
      <c r="BD14" s="17" t="str">
        <f>IF(AND(Участники!$A14&lt;&gt;"",OR($Q$44&lt;$Q14,AND($Q$44=$Q14,$R$44&lt;$R14))),1,"")</f>
        <v/>
      </c>
      <c r="BE14" s="17" t="str">
        <f>IF(AND(Участники!$A14&lt;&gt;"",OR($Q$45&lt;$Q14,AND($Q$45=$Q14,$R$45&lt;$R14))),1,"")</f>
        <v/>
      </c>
      <c r="BF14" s="17" t="str">
        <f>IF(AND(Участники!$A14&lt;&gt;"",OR($Q$46&lt;$Q14,AND($Q$46=$Q14,$R$46&lt;$R14))),1,"")</f>
        <v/>
      </c>
      <c r="BG14" s="17" t="str">
        <f>IF(AND(Участники!$A14&lt;&gt;"",OR($Q$47&lt;$Q14,AND($Q$47=$Q14,$R$47&lt;$R14))),1,"")</f>
        <v/>
      </c>
      <c r="BH14" s="17" t="str">
        <f>IF(AND(Участники!$A14&lt;&gt;"",OR($Q$48&lt;$Q14,AND($Q$48=$Q14,$R$48&lt;$R14))),1,"")</f>
        <v/>
      </c>
      <c r="BI14" s="17" t="str">
        <f>IF(AND(Участники!$A14&lt;&gt;"",OR($Q$49&lt;$Q14,AND($Q$49=$Q14,$R$49&lt;$R14))),1,"")</f>
        <v/>
      </c>
      <c r="BJ14" s="17" t="str">
        <f>IF(AND(Участники!$A14&lt;&gt;"",OR($Q$50&lt;$Q14,AND($Q$50=$Q14,$R$50&lt;$R14))),1,"")</f>
        <v/>
      </c>
      <c r="BK14" s="17" t="str">
        <f>IF(AND(Участники!$A14&lt;&gt;"",OR($Q$51&lt;$Q14,AND($Q$51=$Q14,$R$51&lt;$R14))),1,"")</f>
        <v/>
      </c>
      <c r="BL14" s="17" t="str">
        <f>IF(AND(Участники!$A14&lt;&gt;"",OR($Q$52&lt;$Q14,AND($Q$52=$Q14,$R$52&lt;$R14))),1,"")</f>
        <v/>
      </c>
      <c r="BM14" s="17" t="str">
        <f>IF(AND(Участники!$A14&lt;&gt;"",OR($Q$53&lt;$Q14,AND($Q$53=$Q14,$R$53&lt;$R14))),1,"")</f>
        <v/>
      </c>
      <c r="BN14" s="17" t="str">
        <f>IF(AND(Участники!$A14&lt;&gt;"",OR($Q$54&lt;$Q14,AND($Q$54=$Q14,$R$54&lt;$R14))),1,"")</f>
        <v/>
      </c>
      <c r="BO14" s="17" t="str">
        <f>IF(AND(Участники!$A14&lt;&gt;"",OR($Q$55&lt;$Q14,AND($Q$55=$Q14,$R$55&lt;$R14))),1,"")</f>
        <v/>
      </c>
      <c r="BP14" s="17" t="str">
        <f>IF(AND(Участники!$A14&lt;&gt;"",OR($Q$56&lt;$Q14,AND($Q$56=$Q14,$R$56&lt;$R14))),1,"")</f>
        <v/>
      </c>
      <c r="BQ14" s="17" t="str">
        <f>IF(AND(Участники!$A14&lt;&gt;"",OR($Q$57&lt;$Q14,AND($Q$57=$Q14,$R$57&lt;$R14))),1,"")</f>
        <v/>
      </c>
      <c r="BR14" s="17" t="str">
        <f>IF(AND(Участники!$A14&lt;&gt;"",OR($Q$58&lt;$Q14,AND($Q$58=$Q14,$R$58&lt;$R14))),1,"")</f>
        <v/>
      </c>
      <c r="BS14" s="17" t="str">
        <f>IF(AND(Участники!$A14&lt;&gt;"",OR($Q$59&lt;$Q14,AND($Q$59=$Q14,$R$59&lt;$R14))),1,"")</f>
        <v/>
      </c>
      <c r="BT14" s="17" t="str">
        <f>IF(AND(Участники!$A14&lt;&gt;"",OR($Q$60&lt;$Q14,AND($Q$60=$Q14,$R$60&lt;$R14))),1,"")</f>
        <v/>
      </c>
      <c r="BW14" s="17">
        <f>IF(AND(Участники!$A14&lt;&gt;"",OR($Q$11&gt;$Q14,AND($Q$11=$Q14,$R$11&gt;$R14))),1,"")</f>
        <v>1</v>
      </c>
      <c r="BX14" s="17">
        <f>IF(AND(Участники!$A14&lt;&gt;"",OR($Q$12&gt;$Q14,AND($Q$12=$Q14,$R$12&gt;$R14))),1,"")</f>
        <v>1</v>
      </c>
      <c r="BY14" s="17">
        <f>IF(AND(Участники!$A14&lt;&gt;"",OR($Q$13&gt;$Q14,AND($Q$13=$Q14,$R$13&gt;$R14))),1,"")</f>
        <v>1</v>
      </c>
      <c r="BZ14" s="16" t="str">
        <f>IF(AND(Участники!$A14&lt;&gt;"",OR($Q$14&gt;$Q14,AND($Q$14=$Q14,$R$14&gt;$R14))),1,"")</f>
        <v/>
      </c>
      <c r="CA14" s="17">
        <f>IF(AND(Участники!$A14&lt;&gt;"",OR($Q$15&gt;$Q14,AND($Q$15=$Q14,$R$15&gt;$R14))),1,"")</f>
        <v>1</v>
      </c>
      <c r="CB14" s="17" t="str">
        <f>IF(AND(Участники!$A14&lt;&gt;"",OR($Q$16&gt;$Q14,AND($Q$16=$Q14,$R$16&gt;$R14))),1,"")</f>
        <v/>
      </c>
      <c r="CC14" s="17">
        <f>IF(AND(Участники!$A14&lt;&gt;"",OR($Q$17&gt;$Q14,AND($Q$17=$Q14,$R$17&gt;$R14))),1,"")</f>
        <v>1</v>
      </c>
      <c r="CD14" s="17">
        <f>IF(AND(Участники!$A14&lt;&gt;"",OR($Q$18&gt;$Q14,AND($Q$18=$Q14,$R$18&gt;$R14))),1,"")</f>
        <v>1</v>
      </c>
      <c r="CE14" s="17">
        <f>IF(AND(Участники!$A14&lt;&gt;"",OR($Q$19&gt;$Q14,AND($Q$19=$Q14,$R$19&gt;$R14))),1,"")</f>
        <v>1</v>
      </c>
      <c r="CF14" s="17">
        <f>IF(AND(Участники!$A14&lt;&gt;"",OR($Q$20&gt;$Q14,AND($Q$20=$Q14,$R$20&gt;$R14))),1,"")</f>
        <v>1</v>
      </c>
      <c r="CG14" s="17">
        <f>IF(AND(Участники!$A14&lt;&gt;"",OR($Q$21&gt;$Q14,AND($Q$21=$Q14,$R$21&gt;$R14))),1,"")</f>
        <v>1</v>
      </c>
      <c r="CH14" s="17">
        <f>IF(AND(Участники!$A14&lt;&gt;"",OR($Q$22&gt;$Q14,AND($Q$22=$Q14,$R$22&gt;$R14))),1,"")</f>
        <v>1</v>
      </c>
      <c r="CI14" s="17">
        <f>IF(AND(Участники!$A14&lt;&gt;"",OR($Q$23&gt;$Q14,AND($Q$23=$Q14,$R$23&gt;$R14))),1,"")</f>
        <v>1</v>
      </c>
      <c r="CJ14" s="17">
        <f>IF(AND(Участники!$A14&lt;&gt;"",OR($Q$24&gt;$Q14,AND($Q$24=$Q14,$R$24&gt;$R14))),1,"")</f>
        <v>1</v>
      </c>
      <c r="CK14" s="17">
        <f>IF(AND(Участники!$A14&lt;&gt;"",OR($Q$25&gt;$Q14,AND($Q$25=$Q14,$R$25&gt;$R14))),1,"")</f>
        <v>1</v>
      </c>
      <c r="CL14" s="17">
        <f>IF(AND(Участники!$A14&lt;&gt;"",OR($Q$26&gt;$Q14,AND($Q$26=$Q14,$R$26&gt;$R14))),1,"")</f>
        <v>1</v>
      </c>
      <c r="CM14" s="17">
        <f>IF(AND(Участники!$A14&lt;&gt;"",OR($Q$27&gt;$Q14,AND($Q$27=$Q14,$R$27&gt;$R14))),1,"")</f>
        <v>1</v>
      </c>
      <c r="CN14" s="17">
        <f>IF(AND(Участники!$A14&lt;&gt;"",OR($Q$28&gt;$Q14,AND($Q$28=$Q14,$R$28&gt;$R14))),1,"")</f>
        <v>1</v>
      </c>
      <c r="CO14" s="17">
        <f>IF(AND(Участники!$A14&lt;&gt;"",OR($Q$29&gt;$Q14,AND($Q$29=$Q14,$R$29&gt;$R14))),1,"")</f>
        <v>1</v>
      </c>
      <c r="CP14" s="17">
        <f>IF(AND(Участники!$A14&lt;&gt;"",OR($Q$30&gt;$Q14,AND($Q$30=$Q14,$R$30&gt;$R14))),1,"")</f>
        <v>1</v>
      </c>
      <c r="CQ14" s="17" t="str">
        <f>IF(AND(Участники!$A14&lt;&gt;"",OR($Q$31&gt;$Q14,AND($Q$31=$Q14,$R$31&gt;$R14))),1,"")</f>
        <v/>
      </c>
      <c r="CR14" s="17">
        <f>IF(AND(Участники!$A14&lt;&gt;"",OR($Q$32&gt;$Q14,AND($Q$32=$Q14,$R$32&gt;$R14))),1,"")</f>
        <v>1</v>
      </c>
      <c r="CS14" s="17">
        <f>IF(AND(Участники!$A14&lt;&gt;"",OR($Q$33&gt;$Q14,AND($Q$33=$Q14,$R$33&gt;$R14))),1,"")</f>
        <v>1</v>
      </c>
      <c r="CT14" s="17">
        <f>IF(AND(Участники!$A14&lt;&gt;"",OR($Q$34&gt;$Q14,AND($Q$34=$Q14,$R$34&gt;$R14))),1,"")</f>
        <v>1</v>
      </c>
      <c r="CU14" s="17">
        <f>IF(AND(Участники!$A14&lt;&gt;"",OR($Q$35&gt;$Q14,AND($Q$35=$Q14,$R$35&gt;$R14))),1,"")</f>
        <v>1</v>
      </c>
      <c r="CV14" s="17" t="str">
        <f>IF(AND(Участники!$A14&lt;&gt;"",OR($Q$36&gt;$Q14,AND($Q$36=$Q14,$R$36&gt;$R14))),1,"")</f>
        <v/>
      </c>
      <c r="CW14" s="17">
        <f>IF(AND(Участники!$A14&lt;&gt;"",OR($Q$37&gt;$Q14,AND($Q$37=$Q14,$R$37&gt;$R14))),1,"")</f>
        <v>1</v>
      </c>
      <c r="CX14" s="17">
        <f>IF(AND(Участники!$A14&lt;&gt;"",OR($Q$38&gt;$Q14,AND($Q$38=$Q14,$R$38&gt;$R14))),1,"")</f>
        <v>1</v>
      </c>
      <c r="CY14" s="17" t="str">
        <f>IF(AND(Участники!$A14&lt;&gt;"",OR($Q$39&gt;$Q14,AND($Q$39=$Q14,$R$39&gt;$R14))),1,"")</f>
        <v/>
      </c>
      <c r="CZ14" s="17">
        <f>IF(AND(Участники!$A14&lt;&gt;"",OR($Q$40&gt;$Q14,AND($Q$40=$Q14,$R$40&gt;$R14))),1,"")</f>
        <v>1</v>
      </c>
      <c r="DA14" s="17">
        <f>IF(AND(Участники!$A14&lt;&gt;"",OR($Q$41&gt;$Q14,AND($Q$41=$Q14,$R$41&gt;$R14))),1,"")</f>
        <v>1</v>
      </c>
      <c r="DB14" s="17">
        <f>IF(AND(Участники!$A14&lt;&gt;"",OR($Q$42&gt;$Q14,AND($Q$42=$Q14,$R$42&gt;$R14))),1,"")</f>
        <v>1</v>
      </c>
      <c r="DC14" s="17">
        <f>IF(AND(Участники!$A14&lt;&gt;"",OR($Q$43&gt;$Q14,AND($Q$43=$Q14,$R$43&gt;$R14))),1,"")</f>
        <v>1</v>
      </c>
      <c r="DD14" s="17">
        <f>IF(AND(Участники!$A14&lt;&gt;"",OR($Q$44&gt;$Q14,AND($Q$44=$Q14,$R$44&gt;$R14))),1,"")</f>
        <v>1</v>
      </c>
      <c r="DE14" s="17">
        <f>IF(AND(Участники!$A14&lt;&gt;"",OR($Q$45&gt;$Q14,AND($Q$45=$Q14,$R$45&gt;$R14))),1,"")</f>
        <v>1</v>
      </c>
      <c r="DF14" s="17">
        <f>IF(AND(Участники!$A14&lt;&gt;"",OR($Q$46&gt;$Q14,AND($Q$46=$Q14,$R$46&gt;$R14))),1,"")</f>
        <v>1</v>
      </c>
      <c r="DG14" s="17">
        <f>IF(AND(Участники!$A14&lt;&gt;"",OR($Q$47&gt;$Q14,AND($Q$47=$Q14,$R$47&gt;$R14))),1,"")</f>
        <v>1</v>
      </c>
      <c r="DH14" s="17">
        <f>IF(AND(Участники!$A14&lt;&gt;"",OR($Q$48&gt;$Q14,AND($Q$48=$Q14,$R$48&gt;$R14))),1,"")</f>
        <v>1</v>
      </c>
      <c r="DI14" s="17">
        <f>IF(AND(Участники!$A14&lt;&gt;"",OR($Q$49&gt;$Q14,AND($Q$49=$Q14,$R$49&gt;$R14))),1,"")</f>
        <v>1</v>
      </c>
      <c r="DJ14" s="17">
        <f>IF(AND(Участники!$A14&lt;&gt;"",OR($Q$50&gt;$Q14,AND($Q$50=$Q14,$R$50&gt;$R14))),1,"")</f>
        <v>1</v>
      </c>
      <c r="DK14" s="17">
        <f>IF(AND(Участники!$A14&lt;&gt;"",OR($Q$51&gt;$Q14,AND($Q$51=$Q14,$R$51&gt;$R14))),1,"")</f>
        <v>1</v>
      </c>
      <c r="DL14" s="17">
        <f>IF(AND(Участники!$A14&lt;&gt;"",OR($Q$52&gt;$Q14,AND($Q$52=$Q14,$R$52&gt;$R14))),1,"")</f>
        <v>1</v>
      </c>
      <c r="DM14" s="17">
        <f>IF(AND(Участники!$A14&lt;&gt;"",OR($Q$53&gt;$Q14,AND($Q$53=$Q14,$R$53&gt;$R14))),1,"")</f>
        <v>1</v>
      </c>
      <c r="DN14" s="17">
        <f>IF(AND(Участники!$A14&lt;&gt;"",OR($Q$54&gt;$Q14,AND($Q$54=$Q14,$R$54&gt;$R14))),1,"")</f>
        <v>1</v>
      </c>
      <c r="DO14" s="17">
        <f>IF(AND(Участники!$A14&lt;&gt;"",OR($Q$55&gt;$Q14,AND($Q$55=$Q14,$R$55&gt;$R14))),1,"")</f>
        <v>1</v>
      </c>
      <c r="DP14" s="17">
        <f>IF(AND(Участники!$A14&lt;&gt;"",OR($Q$56&gt;$Q14,AND($Q$56=$Q14,$R$56&gt;$R14))),1,"")</f>
        <v>1</v>
      </c>
      <c r="DQ14" s="17">
        <f>IF(AND(Участники!$A14&lt;&gt;"",OR($Q$57&gt;$Q14,AND($Q$57=$Q14,$R$57&gt;$R14))),1,"")</f>
        <v>1</v>
      </c>
      <c r="DR14" s="17">
        <f>IF(AND(Участники!$A14&lt;&gt;"",OR($Q$58&gt;$Q14,AND($Q$58=$Q14,$R$58&gt;$R14))),1,"")</f>
        <v>1</v>
      </c>
      <c r="DS14" s="17">
        <f>IF(AND(Участники!$A14&lt;&gt;"",OR($Q$59&gt;$Q14,AND($Q$59=$Q14,$R$59&gt;$R14))),1,"")</f>
        <v>1</v>
      </c>
      <c r="DT14" s="17">
        <f>IF(AND(Участники!$A14&lt;&gt;"",OR($Q$60&gt;$Q14,AND($Q$60=$Q14,$R$60&gt;$R14))),1,"")</f>
        <v>1</v>
      </c>
      <c r="DV14" s="18">
        <v>1</v>
      </c>
      <c r="DW14" s="19">
        <f>IF(Участники!A14="","",IF($Z$61+1=Участники!$B$6-BZ$61,$Z$61+1,$Z$61+SUMIF(S$11:S14,CONCATENATE("=",S14),DV$11:DV14)))</f>
        <v>26</v>
      </c>
    </row>
    <row r="15" spans="1:127" x14ac:dyDescent="0.25">
      <c r="A15" s="49" t="s">
        <v>87</v>
      </c>
      <c r="B15" s="49" t="s">
        <v>40</v>
      </c>
      <c r="C15" s="49" t="s">
        <v>102</v>
      </c>
      <c r="D15" s="13"/>
      <c r="E15" s="2"/>
      <c r="F15" s="2"/>
      <c r="G15" s="2"/>
      <c r="H15" s="2"/>
      <c r="I15" s="2"/>
      <c r="J15" s="2"/>
      <c r="K15" s="2"/>
      <c r="L15" s="2"/>
      <c r="M15" s="2"/>
      <c r="N15" s="2"/>
      <c r="O15" s="14">
        <f>Тур1!N15</f>
        <v>8</v>
      </c>
      <c r="P15" s="14">
        <f>Тур2!N15</f>
        <v>4</v>
      </c>
      <c r="Q15" s="15">
        <f>IF(A15="","",O15+P15)</f>
        <v>12</v>
      </c>
      <c r="R15" s="15">
        <f>IF(A15="","",Тур1!O15+Тур2!O15)</f>
        <v>174</v>
      </c>
      <c r="S15" s="15">
        <f>IF(Участники!A15="","",IF($AA$61+1=Участники!$B$6-CA$61,$AA$61+1,CONCATENATE($AA$61+1,"-",Участники!$B$6-CA$61)))</f>
        <v>7</v>
      </c>
      <c r="T15" s="5" t="s">
        <v>35</v>
      </c>
      <c r="W15" s="17" t="str">
        <f>IF(AND(Участники!$A15&lt;&gt;"",OR($Q$11&lt;$Q15,AND($Q$11=$Q15,$R$11&lt;$R15))),1,"")</f>
        <v/>
      </c>
      <c r="X15" s="17">
        <f>IF(AND(Участники!$A15&lt;&gt;"",OR($Q$12&lt;$Q15,AND($Q$12=$Q15,$R$12&lt;$R15))),1,"")</f>
        <v>1</v>
      </c>
      <c r="Y15" s="17">
        <f>IF(AND(Участники!$A15&lt;&gt;"",OR($Q$13&lt;$Q15,AND($Q$13=$Q15,$R$13&lt;$R15))),1,"")</f>
        <v>1</v>
      </c>
      <c r="Z15" s="17">
        <f>IF(AND(Участники!$A15&lt;&gt;"",OR($Q$14&lt;$Q15,AND($Q$14=$Q15,$R$14&lt;$R15))),1,"")</f>
        <v>1</v>
      </c>
      <c r="AA15" s="16" t="str">
        <f>IF(AND(Участники!$A15&lt;&gt;"",OR($Q$15&lt;$Q15,AND($Q$15=$Q15,$R$15&lt;$R15))),1,"")</f>
        <v/>
      </c>
      <c r="AB15" s="17">
        <f>IF(AND(Участники!$A15&lt;&gt;"",OR($Q$16&lt;$Q15,AND($Q$16=$Q15,$R$16&lt;$R15))),1,"")</f>
        <v>1</v>
      </c>
      <c r="AC15" s="17" t="str">
        <f>IF(AND(Участники!$A15&lt;&gt;"",OR($Q$17&lt;$Q15,AND($Q$17=$Q15,$R$17&lt;$R15))),1,"")</f>
        <v/>
      </c>
      <c r="AD15" s="17">
        <f>IF(AND(Участники!$A15&lt;&gt;"",OR($Q$18&lt;$Q15,AND($Q$18=$Q15,$R$18&lt;$R15))),1,"")</f>
        <v>1</v>
      </c>
      <c r="AE15" s="17">
        <f>IF(AND(Участники!$A15&lt;&gt;"",OR($Q$19&lt;$Q15,AND($Q$19=$Q15,$R$19&lt;$R15))),1,"")</f>
        <v>1</v>
      </c>
      <c r="AF15" s="17">
        <f>IF(AND(Участники!$A15&lt;&gt;"",OR($Q$20&lt;$Q15,AND($Q$20=$Q15,$R$20&lt;$R15))),1,"")</f>
        <v>1</v>
      </c>
      <c r="AG15" s="17">
        <f>IF(AND(Участники!$A15&lt;&gt;"",OR($Q$21&lt;$Q15,AND($Q$21=$Q15,$R$21&lt;$R15))),1,"")</f>
        <v>1</v>
      </c>
      <c r="AH15" s="17">
        <f>IF(AND(Участники!$A15&lt;&gt;"",OR($Q$22&lt;$Q15,AND($Q$22=$Q15,$R$22&lt;$R15))),1,"")</f>
        <v>1</v>
      </c>
      <c r="AI15" s="17">
        <f>IF(AND(Участники!$A15&lt;&gt;"",OR($Q$23&lt;$Q15,AND($Q$23=$Q15,$R$23&lt;$R15))),1,"")</f>
        <v>1</v>
      </c>
      <c r="AJ15" s="17">
        <f>IF(AND(Участники!$A15&lt;&gt;"",OR($Q$24&lt;$Q15,AND($Q$24=$Q15,$R$24&lt;$R15))),1,"")</f>
        <v>1</v>
      </c>
      <c r="AK15" s="17">
        <f>IF(AND(Участники!$A15&lt;&gt;"",OR($Q$25&lt;$Q15,AND($Q$25=$Q15,$R$25&lt;$R15))),1,"")</f>
        <v>1</v>
      </c>
      <c r="AL15" s="17">
        <f>IF(AND(Участники!$A15&lt;&gt;"",OR($Q$26&lt;$Q15,AND($Q$26=$Q15,$R$26&lt;$R15))),1,"")</f>
        <v>1</v>
      </c>
      <c r="AM15" s="17" t="str">
        <f>IF(AND(Участники!$A15&lt;&gt;"",OR($Q$27&lt;$Q15,AND($Q$27=$Q15,$R$27&lt;$R15))),1,"")</f>
        <v/>
      </c>
      <c r="AN15" s="17">
        <f>IF(AND(Участники!$A15&lt;&gt;"",OR($Q$28&lt;$Q15,AND($Q$28=$Q15,$R$28&lt;$R15))),1,"")</f>
        <v>1</v>
      </c>
      <c r="AO15" s="17">
        <f>IF(AND(Участники!$A15&lt;&gt;"",OR($Q$29&lt;$Q15,AND($Q$29=$Q15,$R$29&lt;$R15))),1,"")</f>
        <v>1</v>
      </c>
      <c r="AP15" s="17">
        <f>IF(AND(Участники!$A15&lt;&gt;"",OR($Q$30&lt;$Q15,AND($Q$30=$Q15,$R$30&lt;$R15))),1,"")</f>
        <v>1</v>
      </c>
      <c r="AQ15" s="17">
        <f>IF(AND(Участники!$A15&lt;&gt;"",OR($Q$31&lt;$Q15,AND($Q$31=$Q15,$R$31&lt;$R15))),1,"")</f>
        <v>1</v>
      </c>
      <c r="AR15" s="17" t="str">
        <f>IF(AND(Участники!$A15&lt;&gt;"",OR($Q$32&lt;$Q15,AND($Q$32=$Q15,$R$32&lt;$R15))),1,"")</f>
        <v/>
      </c>
      <c r="AS15" s="17">
        <f>IF(AND(Участники!$A15&lt;&gt;"",OR($Q$33&lt;$Q15,AND($Q$33=$Q15,$R$33&lt;$R15))),1,"")</f>
        <v>1</v>
      </c>
      <c r="AT15" s="17" t="str">
        <f>IF(AND(Участники!$A15&lt;&gt;"",OR($Q$34&lt;$Q15,AND($Q$34=$Q15,$R$34&lt;$R15))),1,"")</f>
        <v/>
      </c>
      <c r="AU15" s="17">
        <f>IF(AND(Участники!$A15&lt;&gt;"",OR($Q$35&lt;$Q15,AND($Q$35=$Q15,$R$35&lt;$R15))),1,"")</f>
        <v>1</v>
      </c>
      <c r="AV15" s="17">
        <f>IF(AND(Участники!$A15&lt;&gt;"",OR($Q$36&lt;$Q15,AND($Q$36=$Q15,$R$36&lt;$R15))),1,"")</f>
        <v>1</v>
      </c>
      <c r="AW15" s="17">
        <f>IF(AND(Участники!$A15&lt;&gt;"",OR($Q$37&lt;$Q15,AND($Q$37=$Q15,$R$37&lt;$R15))),1,"")</f>
        <v>1</v>
      </c>
      <c r="AX15" s="17">
        <f>IF(AND(Участники!$A15&lt;&gt;"",OR($Q$38&lt;$Q15,AND($Q$38=$Q15,$R$38&lt;$R15))),1,"")</f>
        <v>1</v>
      </c>
      <c r="AY15" s="17">
        <f>IF(AND(Участники!$A15&lt;&gt;"",OR($Q$39&lt;$Q15,AND($Q$39=$Q15,$R$39&lt;$R15))),1,"")</f>
        <v>1</v>
      </c>
      <c r="AZ15" s="17" t="str">
        <f>IF(AND(Участники!$A15&lt;&gt;"",OR($Q$40&lt;$Q15,AND($Q$40=$Q15,$R$40&lt;$R15))),1,"")</f>
        <v/>
      </c>
      <c r="BA15" s="17" t="str">
        <f>IF(AND(Участники!$A15&lt;&gt;"",OR($Q$41&lt;$Q15,AND($Q$41=$Q15,$R$41&lt;$R15))),1,"")</f>
        <v/>
      </c>
      <c r="BB15" s="17" t="str">
        <f>IF(AND(Участники!$A15&lt;&gt;"",OR($Q$42&lt;$Q15,AND($Q$42=$Q15,$R$42&lt;$R15))),1,"")</f>
        <v/>
      </c>
      <c r="BC15" s="17" t="str">
        <f>IF(AND(Участники!$A15&lt;&gt;"",OR($Q$43&lt;$Q15,AND($Q$43=$Q15,$R$43&lt;$R15))),1,"")</f>
        <v/>
      </c>
      <c r="BD15" s="17" t="str">
        <f>IF(AND(Участники!$A15&lt;&gt;"",OR($Q$44&lt;$Q15,AND($Q$44=$Q15,$R$44&lt;$R15))),1,"")</f>
        <v/>
      </c>
      <c r="BE15" s="17" t="str">
        <f>IF(AND(Участники!$A15&lt;&gt;"",OR($Q$45&lt;$Q15,AND($Q$45=$Q15,$R$45&lt;$R15))),1,"")</f>
        <v/>
      </c>
      <c r="BF15" s="17" t="str">
        <f>IF(AND(Участники!$A15&lt;&gt;"",OR($Q$46&lt;$Q15,AND($Q$46=$Q15,$R$46&lt;$R15))),1,"")</f>
        <v/>
      </c>
      <c r="BG15" s="17" t="str">
        <f>IF(AND(Участники!$A15&lt;&gt;"",OR($Q$47&lt;$Q15,AND($Q$47=$Q15,$R$47&lt;$R15))),1,"")</f>
        <v/>
      </c>
      <c r="BH15" s="17" t="str">
        <f>IF(AND(Участники!$A15&lt;&gt;"",OR($Q$48&lt;$Q15,AND($Q$48=$Q15,$R$48&lt;$R15))),1,"")</f>
        <v/>
      </c>
      <c r="BI15" s="17" t="str">
        <f>IF(AND(Участники!$A15&lt;&gt;"",OR($Q$49&lt;$Q15,AND($Q$49=$Q15,$R$49&lt;$R15))),1,"")</f>
        <v/>
      </c>
      <c r="BJ15" s="17" t="str">
        <f>IF(AND(Участники!$A15&lt;&gt;"",OR($Q$50&lt;$Q15,AND($Q$50=$Q15,$R$50&lt;$R15))),1,"")</f>
        <v/>
      </c>
      <c r="BK15" s="17" t="str">
        <f>IF(AND(Участники!$A15&lt;&gt;"",OR($Q$51&lt;$Q15,AND($Q$51=$Q15,$R$51&lt;$R15))),1,"")</f>
        <v/>
      </c>
      <c r="BL15" s="17" t="str">
        <f>IF(AND(Участники!$A15&lt;&gt;"",OR($Q$52&lt;$Q15,AND($Q$52=$Q15,$R$52&lt;$R15))),1,"")</f>
        <v/>
      </c>
      <c r="BM15" s="17" t="str">
        <f>IF(AND(Участники!$A15&lt;&gt;"",OR($Q$53&lt;$Q15,AND($Q$53=$Q15,$R$53&lt;$R15))),1,"")</f>
        <v/>
      </c>
      <c r="BN15" s="17" t="str">
        <f>IF(AND(Участники!$A15&lt;&gt;"",OR($Q$54&lt;$Q15,AND($Q$54=$Q15,$R$54&lt;$R15))),1,"")</f>
        <v/>
      </c>
      <c r="BO15" s="17" t="str">
        <f>IF(AND(Участники!$A15&lt;&gt;"",OR($Q$55&lt;$Q15,AND($Q$55=$Q15,$R$55&lt;$R15))),1,"")</f>
        <v/>
      </c>
      <c r="BP15" s="17" t="str">
        <f>IF(AND(Участники!$A15&lt;&gt;"",OR($Q$56&lt;$Q15,AND($Q$56=$Q15,$R$56&lt;$R15))),1,"")</f>
        <v/>
      </c>
      <c r="BQ15" s="17" t="str">
        <f>IF(AND(Участники!$A15&lt;&gt;"",OR($Q$57&lt;$Q15,AND($Q$57=$Q15,$R$57&lt;$R15))),1,"")</f>
        <v/>
      </c>
      <c r="BR15" s="17" t="str">
        <f>IF(AND(Участники!$A15&lt;&gt;"",OR($Q$58&lt;$Q15,AND($Q$58=$Q15,$R$58&lt;$R15))),1,"")</f>
        <v/>
      </c>
      <c r="BS15" s="17" t="str">
        <f>IF(AND(Участники!$A15&lt;&gt;"",OR($Q$59&lt;$Q15,AND($Q$59=$Q15,$R$59&lt;$R15))),1,"")</f>
        <v/>
      </c>
      <c r="BT15" s="17" t="str">
        <f>IF(AND(Участники!$A15&lt;&gt;"",OR($Q$60&lt;$Q15,AND($Q$60=$Q15,$R$60&lt;$R15))),1,"")</f>
        <v/>
      </c>
      <c r="BW15" s="17">
        <f>IF(AND(Участники!$A15&lt;&gt;"",OR($Q$11&gt;$Q15,AND($Q$11=$Q15,$R$11&gt;$R15))),1,"")</f>
        <v>1</v>
      </c>
      <c r="BX15" s="17" t="str">
        <f>IF(AND(Участники!$A15&lt;&gt;"",OR($Q$12&gt;$Q15,AND($Q$12=$Q15,$R$12&gt;$R15))),1,"")</f>
        <v/>
      </c>
      <c r="BY15" s="17" t="str">
        <f>IF(AND(Участники!$A15&lt;&gt;"",OR($Q$13&gt;$Q15,AND($Q$13=$Q15,$R$13&gt;$R15))),1,"")</f>
        <v/>
      </c>
      <c r="BZ15" s="17" t="str">
        <f>IF(AND(Участники!$A15&lt;&gt;"",OR($Q$14&gt;$Q15,AND($Q$14=$Q15,$R$14&gt;$R15))),1,"")</f>
        <v/>
      </c>
      <c r="CA15" s="16" t="str">
        <f>IF(AND(Участники!$A15&lt;&gt;"",OR($Q$15&gt;$Q15,AND($Q$15=$Q15,$R$15&gt;$R15))),1,"")</f>
        <v/>
      </c>
      <c r="CB15" s="17" t="str">
        <f>IF(AND(Участники!$A15&lt;&gt;"",OR($Q$16&gt;$Q15,AND($Q$16=$Q15,$R$16&gt;$R15))),1,"")</f>
        <v/>
      </c>
      <c r="CC15" s="17">
        <f>IF(AND(Участники!$A15&lt;&gt;"",OR($Q$17&gt;$Q15,AND($Q$17=$Q15,$R$17&gt;$R15))),1,"")</f>
        <v>1</v>
      </c>
      <c r="CD15" s="17" t="str">
        <f>IF(AND(Участники!$A15&lt;&gt;"",OR($Q$18&gt;$Q15,AND($Q$18=$Q15,$R$18&gt;$R15))),1,"")</f>
        <v/>
      </c>
      <c r="CE15" s="17" t="str">
        <f>IF(AND(Участники!$A15&lt;&gt;"",OR($Q$19&gt;$Q15,AND($Q$19=$Q15,$R$19&gt;$R15))),1,"")</f>
        <v/>
      </c>
      <c r="CF15" s="17" t="str">
        <f>IF(AND(Участники!$A15&lt;&gt;"",OR($Q$20&gt;$Q15,AND($Q$20=$Q15,$R$20&gt;$R15))),1,"")</f>
        <v/>
      </c>
      <c r="CG15" s="17" t="str">
        <f>IF(AND(Участники!$A15&lt;&gt;"",OR($Q$21&gt;$Q15,AND($Q$21=$Q15,$R$21&gt;$R15))),1,"")</f>
        <v/>
      </c>
      <c r="CH15" s="17" t="str">
        <f>IF(AND(Участники!$A15&lt;&gt;"",OR($Q$22&gt;$Q15,AND($Q$22=$Q15,$R$22&gt;$R15))),1,"")</f>
        <v/>
      </c>
      <c r="CI15" s="17" t="str">
        <f>IF(AND(Участники!$A15&lt;&gt;"",OR($Q$23&gt;$Q15,AND($Q$23=$Q15,$R$23&gt;$R15))),1,"")</f>
        <v/>
      </c>
      <c r="CJ15" s="17" t="str">
        <f>IF(AND(Участники!$A15&lt;&gt;"",OR($Q$24&gt;$Q15,AND($Q$24=$Q15,$R$24&gt;$R15))),1,"")</f>
        <v/>
      </c>
      <c r="CK15" s="17" t="str">
        <f>IF(AND(Участники!$A15&lt;&gt;"",OR($Q$25&gt;$Q15,AND($Q$25=$Q15,$R$25&gt;$R15))),1,"")</f>
        <v/>
      </c>
      <c r="CL15" s="17" t="str">
        <f>IF(AND(Участники!$A15&lt;&gt;"",OR($Q$26&gt;$Q15,AND($Q$26=$Q15,$R$26&gt;$R15))),1,"")</f>
        <v/>
      </c>
      <c r="CM15" s="17">
        <f>IF(AND(Участники!$A15&lt;&gt;"",OR($Q$27&gt;$Q15,AND($Q$27=$Q15,$R$27&gt;$R15))),1,"")</f>
        <v>1</v>
      </c>
      <c r="CN15" s="17" t="str">
        <f>IF(AND(Участники!$A15&lt;&gt;"",OR($Q$28&gt;$Q15,AND($Q$28=$Q15,$R$28&gt;$R15))),1,"")</f>
        <v/>
      </c>
      <c r="CO15" s="17" t="str">
        <f>IF(AND(Участники!$A15&lt;&gt;"",OR($Q$29&gt;$Q15,AND($Q$29=$Q15,$R$29&gt;$R15))),1,"")</f>
        <v/>
      </c>
      <c r="CP15" s="17" t="str">
        <f>IF(AND(Участники!$A15&lt;&gt;"",OR($Q$30&gt;$Q15,AND($Q$30=$Q15,$R$30&gt;$R15))),1,"")</f>
        <v/>
      </c>
      <c r="CQ15" s="17" t="str">
        <f>IF(AND(Участники!$A15&lt;&gt;"",OR($Q$31&gt;$Q15,AND($Q$31=$Q15,$R$31&gt;$R15))),1,"")</f>
        <v/>
      </c>
      <c r="CR15" s="17">
        <f>IF(AND(Участники!$A15&lt;&gt;"",OR($Q$32&gt;$Q15,AND($Q$32=$Q15,$R$32&gt;$R15))),1,"")</f>
        <v>1</v>
      </c>
      <c r="CS15" s="17" t="str">
        <f>IF(AND(Участники!$A15&lt;&gt;"",OR($Q$33&gt;$Q15,AND($Q$33=$Q15,$R$33&gt;$R15))),1,"")</f>
        <v/>
      </c>
      <c r="CT15" s="17">
        <f>IF(AND(Участники!$A15&lt;&gt;"",OR($Q$34&gt;$Q15,AND($Q$34=$Q15,$R$34&gt;$R15))),1,"")</f>
        <v>1</v>
      </c>
      <c r="CU15" s="17" t="str">
        <f>IF(AND(Участники!$A15&lt;&gt;"",OR($Q$35&gt;$Q15,AND($Q$35=$Q15,$R$35&gt;$R15))),1,"")</f>
        <v/>
      </c>
      <c r="CV15" s="17" t="str">
        <f>IF(AND(Участники!$A15&lt;&gt;"",OR($Q$36&gt;$Q15,AND($Q$36=$Q15,$R$36&gt;$R15))),1,"")</f>
        <v/>
      </c>
      <c r="CW15" s="17" t="str">
        <f>IF(AND(Участники!$A15&lt;&gt;"",OR($Q$37&gt;$Q15,AND($Q$37=$Q15,$R$37&gt;$R15))),1,"")</f>
        <v/>
      </c>
      <c r="CX15" s="17" t="str">
        <f>IF(AND(Участники!$A15&lt;&gt;"",OR($Q$38&gt;$Q15,AND($Q$38=$Q15,$R$38&gt;$R15))),1,"")</f>
        <v/>
      </c>
      <c r="CY15" s="17" t="str">
        <f>IF(AND(Участники!$A15&lt;&gt;"",OR($Q$39&gt;$Q15,AND($Q$39=$Q15,$R$39&gt;$R15))),1,"")</f>
        <v/>
      </c>
      <c r="CZ15" s="17">
        <f>IF(AND(Участники!$A15&lt;&gt;"",OR($Q$40&gt;$Q15,AND($Q$40=$Q15,$R$40&gt;$R15))),1,"")</f>
        <v>1</v>
      </c>
      <c r="DA15" s="17">
        <f>IF(AND(Участники!$A15&lt;&gt;"",OR($Q$41&gt;$Q15,AND($Q$41=$Q15,$R$41&gt;$R15))),1,"")</f>
        <v>1</v>
      </c>
      <c r="DB15" s="17">
        <f>IF(AND(Участники!$A15&lt;&gt;"",OR($Q$42&gt;$Q15,AND($Q$42=$Q15,$R$42&gt;$R15))),1,"")</f>
        <v>1</v>
      </c>
      <c r="DC15" s="17">
        <f>IF(AND(Участники!$A15&lt;&gt;"",OR($Q$43&gt;$Q15,AND($Q$43=$Q15,$R$43&gt;$R15))),1,"")</f>
        <v>1</v>
      </c>
      <c r="DD15" s="17">
        <f>IF(AND(Участники!$A15&lt;&gt;"",OR($Q$44&gt;$Q15,AND($Q$44=$Q15,$R$44&gt;$R15))),1,"")</f>
        <v>1</v>
      </c>
      <c r="DE15" s="17">
        <f>IF(AND(Участники!$A15&lt;&gt;"",OR($Q$45&gt;$Q15,AND($Q$45=$Q15,$R$45&gt;$R15))),1,"")</f>
        <v>1</v>
      </c>
      <c r="DF15" s="17">
        <f>IF(AND(Участники!$A15&lt;&gt;"",OR($Q$46&gt;$Q15,AND($Q$46=$Q15,$R$46&gt;$R15))),1,"")</f>
        <v>1</v>
      </c>
      <c r="DG15" s="17">
        <f>IF(AND(Участники!$A15&lt;&gt;"",OR($Q$47&gt;$Q15,AND($Q$47=$Q15,$R$47&gt;$R15))),1,"")</f>
        <v>1</v>
      </c>
      <c r="DH15" s="17">
        <f>IF(AND(Участники!$A15&lt;&gt;"",OR($Q$48&gt;$Q15,AND($Q$48=$Q15,$R$48&gt;$R15))),1,"")</f>
        <v>1</v>
      </c>
      <c r="DI15" s="17">
        <f>IF(AND(Участники!$A15&lt;&gt;"",OR($Q$49&gt;$Q15,AND($Q$49=$Q15,$R$49&gt;$R15))),1,"")</f>
        <v>1</v>
      </c>
      <c r="DJ15" s="17">
        <f>IF(AND(Участники!$A15&lt;&gt;"",OR($Q$50&gt;$Q15,AND($Q$50=$Q15,$R$50&gt;$R15))),1,"")</f>
        <v>1</v>
      </c>
      <c r="DK15" s="17">
        <f>IF(AND(Участники!$A15&lt;&gt;"",OR($Q$51&gt;$Q15,AND($Q$51=$Q15,$R$51&gt;$R15))),1,"")</f>
        <v>1</v>
      </c>
      <c r="DL15" s="17">
        <f>IF(AND(Участники!$A15&lt;&gt;"",OR($Q$52&gt;$Q15,AND($Q$52=$Q15,$R$52&gt;$R15))),1,"")</f>
        <v>1</v>
      </c>
      <c r="DM15" s="17">
        <f>IF(AND(Участники!$A15&lt;&gt;"",OR($Q$53&gt;$Q15,AND($Q$53=$Q15,$R$53&gt;$R15))),1,"")</f>
        <v>1</v>
      </c>
      <c r="DN15" s="17">
        <f>IF(AND(Участники!$A15&lt;&gt;"",OR($Q$54&gt;$Q15,AND($Q$54=$Q15,$R$54&gt;$R15))),1,"")</f>
        <v>1</v>
      </c>
      <c r="DO15" s="17">
        <f>IF(AND(Участники!$A15&lt;&gt;"",OR($Q$55&gt;$Q15,AND($Q$55=$Q15,$R$55&gt;$R15))),1,"")</f>
        <v>1</v>
      </c>
      <c r="DP15" s="17">
        <f>IF(AND(Участники!$A15&lt;&gt;"",OR($Q$56&gt;$Q15,AND($Q$56=$Q15,$R$56&gt;$R15))),1,"")</f>
        <v>1</v>
      </c>
      <c r="DQ15" s="17">
        <f>IF(AND(Участники!$A15&lt;&gt;"",OR($Q$57&gt;$Q15,AND($Q$57=$Q15,$R$57&gt;$R15))),1,"")</f>
        <v>1</v>
      </c>
      <c r="DR15" s="17">
        <f>IF(AND(Участники!$A15&lt;&gt;"",OR($Q$58&gt;$Q15,AND($Q$58=$Q15,$R$58&gt;$R15))),1,"")</f>
        <v>1</v>
      </c>
      <c r="DS15" s="17">
        <f>IF(AND(Участники!$A15&lt;&gt;"",OR($Q$59&gt;$Q15,AND($Q$59=$Q15,$R$59&gt;$R15))),1,"")</f>
        <v>1</v>
      </c>
      <c r="DT15" s="17">
        <f>IF(AND(Участники!$A15&lt;&gt;"",OR($Q$60&gt;$Q15,AND($Q$60=$Q15,$R$60&gt;$R15))),1,"")</f>
        <v>1</v>
      </c>
      <c r="DV15" s="18">
        <v>1</v>
      </c>
      <c r="DW15" s="19">
        <f>IF(Участники!A15="","",IF($AA$61+1=Участники!$B$6-CA$61,$AA$61+1,$AA$61+SUMIF(S$11:S15,CONCATENATE("=",S15),DV$11:DV15)))</f>
        <v>7</v>
      </c>
    </row>
    <row r="16" spans="1:127" x14ac:dyDescent="0.25">
      <c r="A16" s="49" t="s">
        <v>41</v>
      </c>
      <c r="B16" s="49" t="s">
        <v>42</v>
      </c>
      <c r="C16" s="49" t="s">
        <v>78</v>
      </c>
      <c r="D16" s="13"/>
      <c r="E16" s="2"/>
      <c r="F16" s="2"/>
      <c r="G16" s="2"/>
      <c r="H16" s="2"/>
      <c r="I16" s="2"/>
      <c r="J16" s="2"/>
      <c r="K16" s="2"/>
      <c r="L16" s="2"/>
      <c r="M16" s="2"/>
      <c r="N16" s="2"/>
      <c r="O16" s="14">
        <f>Тур1!N16</f>
        <v>5</v>
      </c>
      <c r="P16" s="14">
        <f>Тур2!N16</f>
        <v>1</v>
      </c>
      <c r="Q16" s="15">
        <f>IF(A16="","",O16+P16)</f>
        <v>6</v>
      </c>
      <c r="R16" s="15">
        <f>IF(A16="","",Тур1!O16+Тур2!O16)</f>
        <v>57</v>
      </c>
      <c r="S16" s="15">
        <f>IF(Участники!A16="","",IF($AB$61+1=Участники!$B$6-CB$61,$AB$61+1,CONCATENATE($AB$61+1,"-",Участники!$B$6-CB$61)))</f>
        <v>27</v>
      </c>
      <c r="T16" s="5">
        <v>1</v>
      </c>
      <c r="W16" s="17" t="str">
        <f>IF(AND(Участники!$A16&lt;&gt;"",OR($Q$11&lt;$Q16,AND($Q$11=$Q16,$R$11&lt;$R16))),1,"")</f>
        <v/>
      </c>
      <c r="X16" s="17" t="str">
        <f>IF(AND(Участники!$A16&lt;&gt;"",OR($Q$12&lt;$Q16,AND($Q$12=$Q16,$R$12&lt;$R16))),1,"")</f>
        <v/>
      </c>
      <c r="Y16" s="17" t="str">
        <f>IF(AND(Участники!$A16&lt;&gt;"",OR($Q$13&lt;$Q16,AND($Q$13=$Q16,$R$13&lt;$R16))),1,"")</f>
        <v/>
      </c>
      <c r="Z16" s="17" t="str">
        <f>IF(AND(Участники!$A16&lt;&gt;"",OR($Q$14&lt;$Q16,AND($Q$14=$Q16,$R$14&lt;$R16))),1,"")</f>
        <v/>
      </c>
      <c r="AA16" s="17" t="str">
        <f>IF(AND(Участники!$A16&lt;&gt;"",OR($Q$15&lt;$Q16,AND($Q$15=$Q16,$R$15&lt;$R16))),1,"")</f>
        <v/>
      </c>
      <c r="AB16" s="16" t="str">
        <f>IF(AND(Участники!$A16&lt;&gt;"",OR($Q$16&lt;$Q16,AND($Q$16=$Q16,$R$16&lt;$R16))),1,"")</f>
        <v/>
      </c>
      <c r="AC16" s="17" t="str">
        <f>IF(AND(Участники!$A16&lt;&gt;"",OR($Q$17&lt;$Q16,AND($Q$17=$Q16,$R$17&lt;$R16))),1,"")</f>
        <v/>
      </c>
      <c r="AD16" s="17" t="str">
        <f>IF(AND(Участники!$A16&lt;&gt;"",OR($Q$18&lt;$Q16,AND($Q$18=$Q16,$R$18&lt;$R16))),1,"")</f>
        <v/>
      </c>
      <c r="AE16" s="17" t="str">
        <f>IF(AND(Участники!$A16&lt;&gt;"",OR($Q$19&lt;$Q16,AND($Q$19=$Q16,$R$19&lt;$R16))),1,"")</f>
        <v/>
      </c>
      <c r="AF16" s="17" t="str">
        <f>IF(AND(Участники!$A16&lt;&gt;"",OR($Q$20&lt;$Q16,AND($Q$20=$Q16,$R$20&lt;$R16))),1,"")</f>
        <v/>
      </c>
      <c r="AG16" s="17" t="str">
        <f>IF(AND(Участники!$A16&lt;&gt;"",OR($Q$21&lt;$Q16,AND($Q$21=$Q16,$R$21&lt;$R16))),1,"")</f>
        <v/>
      </c>
      <c r="AH16" s="17" t="str">
        <f>IF(AND(Участники!$A16&lt;&gt;"",OR($Q$22&lt;$Q16,AND($Q$22=$Q16,$R$22&lt;$R16))),1,"")</f>
        <v/>
      </c>
      <c r="AI16" s="17" t="str">
        <f>IF(AND(Участники!$A16&lt;&gt;"",OR($Q$23&lt;$Q16,AND($Q$23=$Q16,$R$23&lt;$R16))),1,"")</f>
        <v/>
      </c>
      <c r="AJ16" s="17" t="str">
        <f>IF(AND(Участники!$A16&lt;&gt;"",OR($Q$24&lt;$Q16,AND($Q$24=$Q16,$R$24&lt;$R16))),1,"")</f>
        <v/>
      </c>
      <c r="AK16" s="17" t="str">
        <f>IF(AND(Участники!$A16&lt;&gt;"",OR($Q$25&lt;$Q16,AND($Q$25=$Q16,$R$25&lt;$R16))),1,"")</f>
        <v/>
      </c>
      <c r="AL16" s="17" t="str">
        <f>IF(AND(Участники!$A16&lt;&gt;"",OR($Q$26&lt;$Q16,AND($Q$26=$Q16,$R$26&lt;$R16))),1,"")</f>
        <v/>
      </c>
      <c r="AM16" s="17" t="str">
        <f>IF(AND(Участники!$A16&lt;&gt;"",OR($Q$27&lt;$Q16,AND($Q$27=$Q16,$R$27&lt;$R16))),1,"")</f>
        <v/>
      </c>
      <c r="AN16" s="17" t="str">
        <f>IF(AND(Участники!$A16&lt;&gt;"",OR($Q$28&lt;$Q16,AND($Q$28=$Q16,$R$28&lt;$R16))),1,"")</f>
        <v/>
      </c>
      <c r="AO16" s="17" t="str">
        <f>IF(AND(Участники!$A16&lt;&gt;"",OR($Q$29&lt;$Q16,AND($Q$29=$Q16,$R$29&lt;$R16))),1,"")</f>
        <v/>
      </c>
      <c r="AP16" s="17" t="str">
        <f>IF(AND(Участники!$A16&lt;&gt;"",OR($Q$30&lt;$Q16,AND($Q$30=$Q16,$R$30&lt;$R16))),1,"")</f>
        <v/>
      </c>
      <c r="AQ16" s="17">
        <f>IF(AND(Участники!$A16&lt;&gt;"",OR($Q$31&lt;$Q16,AND($Q$31=$Q16,$R$31&lt;$R16))),1,"")</f>
        <v>1</v>
      </c>
      <c r="AR16" s="17" t="str">
        <f>IF(AND(Участники!$A16&lt;&gt;"",OR($Q$32&lt;$Q16,AND($Q$32=$Q16,$R$32&lt;$R16))),1,"")</f>
        <v/>
      </c>
      <c r="AS16" s="17" t="str">
        <f>IF(AND(Участники!$A16&lt;&gt;"",OR($Q$33&lt;$Q16,AND($Q$33=$Q16,$R$33&lt;$R16))),1,"")</f>
        <v/>
      </c>
      <c r="AT16" s="17" t="str">
        <f>IF(AND(Участники!$A16&lt;&gt;"",OR($Q$34&lt;$Q16,AND($Q$34=$Q16,$R$34&lt;$R16))),1,"")</f>
        <v/>
      </c>
      <c r="AU16" s="17" t="str">
        <f>IF(AND(Участники!$A16&lt;&gt;"",OR($Q$35&lt;$Q16,AND($Q$35=$Q16,$R$35&lt;$R16))),1,"")</f>
        <v/>
      </c>
      <c r="AV16" s="17">
        <f>IF(AND(Участники!$A16&lt;&gt;"",OR($Q$36&lt;$Q16,AND($Q$36=$Q16,$R$36&lt;$R16))),1,"")</f>
        <v>1</v>
      </c>
      <c r="AW16" s="17" t="str">
        <f>IF(AND(Участники!$A16&lt;&gt;"",OR($Q$37&lt;$Q16,AND($Q$37=$Q16,$R$37&lt;$R16))),1,"")</f>
        <v/>
      </c>
      <c r="AX16" s="17" t="str">
        <f>IF(AND(Участники!$A16&lt;&gt;"",OR($Q$38&lt;$Q16,AND($Q$38=$Q16,$R$38&lt;$R16))),1,"")</f>
        <v/>
      </c>
      <c r="AY16" s="17">
        <f>IF(AND(Участники!$A16&lt;&gt;"",OR($Q$39&lt;$Q16,AND($Q$39=$Q16,$R$39&lt;$R16))),1,"")</f>
        <v>1</v>
      </c>
      <c r="AZ16" s="17" t="str">
        <f>IF(AND(Участники!$A16&lt;&gt;"",OR($Q$40&lt;$Q16,AND($Q$40=$Q16,$R$40&lt;$R16))),1,"")</f>
        <v/>
      </c>
      <c r="BA16" s="17" t="str">
        <f>IF(AND(Участники!$A16&lt;&gt;"",OR($Q$41&lt;$Q16,AND($Q$41=$Q16,$R$41&lt;$R16))),1,"")</f>
        <v/>
      </c>
      <c r="BB16" s="17" t="str">
        <f>IF(AND(Участники!$A16&lt;&gt;"",OR($Q$42&lt;$Q16,AND($Q$42=$Q16,$R$42&lt;$R16))),1,"")</f>
        <v/>
      </c>
      <c r="BC16" s="17" t="str">
        <f>IF(AND(Участники!$A16&lt;&gt;"",OR($Q$43&lt;$Q16,AND($Q$43=$Q16,$R$43&lt;$R16))),1,"")</f>
        <v/>
      </c>
      <c r="BD16" s="17" t="str">
        <f>IF(AND(Участники!$A16&lt;&gt;"",OR($Q$44&lt;$Q16,AND($Q$44=$Q16,$R$44&lt;$R16))),1,"")</f>
        <v/>
      </c>
      <c r="BE16" s="17" t="str">
        <f>IF(AND(Участники!$A16&lt;&gt;"",OR($Q$45&lt;$Q16,AND($Q$45=$Q16,$R$45&lt;$R16))),1,"")</f>
        <v/>
      </c>
      <c r="BF16" s="17" t="str">
        <f>IF(AND(Участники!$A16&lt;&gt;"",OR($Q$46&lt;$Q16,AND($Q$46=$Q16,$R$46&lt;$R16))),1,"")</f>
        <v/>
      </c>
      <c r="BG16" s="17" t="str">
        <f>IF(AND(Участники!$A16&lt;&gt;"",OR($Q$47&lt;$Q16,AND($Q$47=$Q16,$R$47&lt;$R16))),1,"")</f>
        <v/>
      </c>
      <c r="BH16" s="17" t="str">
        <f>IF(AND(Участники!$A16&lt;&gt;"",OR($Q$48&lt;$Q16,AND($Q$48=$Q16,$R$48&lt;$R16))),1,"")</f>
        <v/>
      </c>
      <c r="BI16" s="17" t="str">
        <f>IF(AND(Участники!$A16&lt;&gt;"",OR($Q$49&lt;$Q16,AND($Q$49=$Q16,$R$49&lt;$R16))),1,"")</f>
        <v/>
      </c>
      <c r="BJ16" s="17" t="str">
        <f>IF(AND(Участники!$A16&lt;&gt;"",OR($Q$50&lt;$Q16,AND($Q$50=$Q16,$R$50&lt;$R16))),1,"")</f>
        <v/>
      </c>
      <c r="BK16" s="17" t="str">
        <f>IF(AND(Участники!$A16&lt;&gt;"",OR($Q$51&lt;$Q16,AND($Q$51=$Q16,$R$51&lt;$R16))),1,"")</f>
        <v/>
      </c>
      <c r="BL16" s="17" t="str">
        <f>IF(AND(Участники!$A16&lt;&gt;"",OR($Q$52&lt;$Q16,AND($Q$52=$Q16,$R$52&lt;$R16))),1,"")</f>
        <v/>
      </c>
      <c r="BM16" s="17" t="str">
        <f>IF(AND(Участники!$A16&lt;&gt;"",OR($Q$53&lt;$Q16,AND($Q$53=$Q16,$R$53&lt;$R16))),1,"")</f>
        <v/>
      </c>
      <c r="BN16" s="17" t="str">
        <f>IF(AND(Участники!$A16&lt;&gt;"",OR($Q$54&lt;$Q16,AND($Q$54=$Q16,$R$54&lt;$R16))),1,"")</f>
        <v/>
      </c>
      <c r="BO16" s="17" t="str">
        <f>IF(AND(Участники!$A16&lt;&gt;"",OR($Q$55&lt;$Q16,AND($Q$55=$Q16,$R$55&lt;$R16))),1,"")</f>
        <v/>
      </c>
      <c r="BP16" s="17" t="str">
        <f>IF(AND(Участники!$A16&lt;&gt;"",OR($Q$56&lt;$Q16,AND($Q$56=$Q16,$R$56&lt;$R16))),1,"")</f>
        <v/>
      </c>
      <c r="BQ16" s="17" t="str">
        <f>IF(AND(Участники!$A16&lt;&gt;"",OR($Q$57&lt;$Q16,AND($Q$57=$Q16,$R$57&lt;$R16))),1,"")</f>
        <v/>
      </c>
      <c r="BR16" s="17" t="str">
        <f>IF(AND(Участники!$A16&lt;&gt;"",OR($Q$58&lt;$Q16,AND($Q$58=$Q16,$R$58&lt;$R16))),1,"")</f>
        <v/>
      </c>
      <c r="BS16" s="17" t="str">
        <f>IF(AND(Участники!$A16&lt;&gt;"",OR($Q$59&lt;$Q16,AND($Q$59=$Q16,$R$59&lt;$R16))),1,"")</f>
        <v/>
      </c>
      <c r="BT16" s="17" t="str">
        <f>IF(AND(Участники!$A16&lt;&gt;"",OR($Q$60&lt;$Q16,AND($Q$60=$Q16,$R$60&lt;$R16))),1,"")</f>
        <v/>
      </c>
      <c r="BW16" s="17">
        <f>IF(AND(Участники!$A16&lt;&gt;"",OR($Q$11&gt;$Q16,AND($Q$11=$Q16,$R$11&gt;$R16))),1,"")</f>
        <v>1</v>
      </c>
      <c r="BX16" s="17">
        <f>IF(AND(Участники!$A16&lt;&gt;"",OR($Q$12&gt;$Q16,AND($Q$12=$Q16,$R$12&gt;$R16))),1,"")</f>
        <v>1</v>
      </c>
      <c r="BY16" s="17">
        <f>IF(AND(Участники!$A16&lt;&gt;"",OR($Q$13&gt;$Q16,AND($Q$13=$Q16,$R$13&gt;$R16))),1,"")</f>
        <v>1</v>
      </c>
      <c r="BZ16" s="17">
        <f>IF(AND(Участники!$A16&lt;&gt;"",OR($Q$14&gt;$Q16,AND($Q$14=$Q16,$R$14&gt;$R16))),1,"")</f>
        <v>1</v>
      </c>
      <c r="CA16" s="17">
        <f>IF(AND(Участники!$A16&lt;&gt;"",OR($Q$15&gt;$Q16,AND($Q$15=$Q16,$R$15&gt;$R16))),1,"")</f>
        <v>1</v>
      </c>
      <c r="CB16" s="16" t="str">
        <f>IF(AND(Участники!$A16&lt;&gt;"",OR($Q$16&gt;$Q16,AND($Q$16=$Q16,$R$16&gt;$R16))),1,"")</f>
        <v/>
      </c>
      <c r="CC16" s="17">
        <f>IF(AND(Участники!$A16&lt;&gt;"",OR($Q$17&gt;$Q16,AND($Q$17=$Q16,$R$17&gt;$R16))),1,"")</f>
        <v>1</v>
      </c>
      <c r="CD16" s="17">
        <f>IF(AND(Участники!$A16&lt;&gt;"",OR($Q$18&gt;$Q16,AND($Q$18=$Q16,$R$18&gt;$R16))),1,"")</f>
        <v>1</v>
      </c>
      <c r="CE16" s="17">
        <f>IF(AND(Участники!$A16&lt;&gt;"",OR($Q$19&gt;$Q16,AND($Q$19=$Q16,$R$19&gt;$R16))),1,"")</f>
        <v>1</v>
      </c>
      <c r="CF16" s="17">
        <f>IF(AND(Участники!$A16&lt;&gt;"",OR($Q$20&gt;$Q16,AND($Q$20=$Q16,$R$20&gt;$R16))),1,"")</f>
        <v>1</v>
      </c>
      <c r="CG16" s="17">
        <f>IF(AND(Участники!$A16&lt;&gt;"",OR($Q$21&gt;$Q16,AND($Q$21=$Q16,$R$21&gt;$R16))),1,"")</f>
        <v>1</v>
      </c>
      <c r="CH16" s="17">
        <f>IF(AND(Участники!$A16&lt;&gt;"",OR($Q$22&gt;$Q16,AND($Q$22=$Q16,$R$22&gt;$R16))),1,"")</f>
        <v>1</v>
      </c>
      <c r="CI16" s="17">
        <f>IF(AND(Участники!$A16&lt;&gt;"",OR($Q$23&gt;$Q16,AND($Q$23=$Q16,$R$23&gt;$R16))),1,"")</f>
        <v>1</v>
      </c>
      <c r="CJ16" s="17">
        <f>IF(AND(Участники!$A16&lt;&gt;"",OR($Q$24&gt;$Q16,AND($Q$24=$Q16,$R$24&gt;$R16))),1,"")</f>
        <v>1</v>
      </c>
      <c r="CK16" s="17">
        <f>IF(AND(Участники!$A16&lt;&gt;"",OR($Q$25&gt;$Q16,AND($Q$25=$Q16,$R$25&gt;$R16))),1,"")</f>
        <v>1</v>
      </c>
      <c r="CL16" s="17">
        <f>IF(AND(Участники!$A16&lt;&gt;"",OR($Q$26&gt;$Q16,AND($Q$26=$Q16,$R$26&gt;$R16))),1,"")</f>
        <v>1</v>
      </c>
      <c r="CM16" s="17">
        <f>IF(AND(Участники!$A16&lt;&gt;"",OR($Q$27&gt;$Q16,AND($Q$27=$Q16,$R$27&gt;$R16))),1,"")</f>
        <v>1</v>
      </c>
      <c r="CN16" s="17">
        <f>IF(AND(Участники!$A16&lt;&gt;"",OR($Q$28&gt;$Q16,AND($Q$28=$Q16,$R$28&gt;$R16))),1,"")</f>
        <v>1</v>
      </c>
      <c r="CO16" s="17">
        <f>IF(AND(Участники!$A16&lt;&gt;"",OR($Q$29&gt;$Q16,AND($Q$29=$Q16,$R$29&gt;$R16))),1,"")</f>
        <v>1</v>
      </c>
      <c r="CP16" s="17">
        <f>IF(AND(Участники!$A16&lt;&gt;"",OR($Q$30&gt;$Q16,AND($Q$30=$Q16,$R$30&gt;$R16))),1,"")</f>
        <v>1</v>
      </c>
      <c r="CQ16" s="17" t="str">
        <f>IF(AND(Участники!$A16&lt;&gt;"",OR($Q$31&gt;$Q16,AND($Q$31=$Q16,$R$31&gt;$R16))),1,"")</f>
        <v/>
      </c>
      <c r="CR16" s="17">
        <f>IF(AND(Участники!$A16&lt;&gt;"",OR($Q$32&gt;$Q16,AND($Q$32=$Q16,$R$32&gt;$R16))),1,"")</f>
        <v>1</v>
      </c>
      <c r="CS16" s="17">
        <f>IF(AND(Участники!$A16&lt;&gt;"",OR($Q$33&gt;$Q16,AND($Q$33=$Q16,$R$33&gt;$R16))),1,"")</f>
        <v>1</v>
      </c>
      <c r="CT16" s="17">
        <f>IF(AND(Участники!$A16&lt;&gt;"",OR($Q$34&gt;$Q16,AND($Q$34=$Q16,$R$34&gt;$R16))),1,"")</f>
        <v>1</v>
      </c>
      <c r="CU16" s="17">
        <f>IF(AND(Участники!$A16&lt;&gt;"",OR($Q$35&gt;$Q16,AND($Q$35=$Q16,$R$35&gt;$R16))),1,"")</f>
        <v>1</v>
      </c>
      <c r="CV16" s="17" t="str">
        <f>IF(AND(Участники!$A16&lt;&gt;"",OR($Q$36&gt;$Q16,AND($Q$36=$Q16,$R$36&gt;$R16))),1,"")</f>
        <v/>
      </c>
      <c r="CW16" s="17">
        <f>IF(AND(Участники!$A16&lt;&gt;"",OR($Q$37&gt;$Q16,AND($Q$37=$Q16,$R$37&gt;$R16))),1,"")</f>
        <v>1</v>
      </c>
      <c r="CX16" s="17">
        <f>IF(AND(Участники!$A16&lt;&gt;"",OR($Q$38&gt;$Q16,AND($Q$38=$Q16,$R$38&gt;$R16))),1,"")</f>
        <v>1</v>
      </c>
      <c r="CY16" s="17" t="str">
        <f>IF(AND(Участники!$A16&lt;&gt;"",OR($Q$39&gt;$Q16,AND($Q$39=$Q16,$R$39&gt;$R16))),1,"")</f>
        <v/>
      </c>
      <c r="CZ16" s="17">
        <f>IF(AND(Участники!$A16&lt;&gt;"",OR($Q$40&gt;$Q16,AND($Q$40=$Q16,$R$40&gt;$R16))),1,"")</f>
        <v>1</v>
      </c>
      <c r="DA16" s="17">
        <f>IF(AND(Участники!$A16&lt;&gt;"",OR($Q$41&gt;$Q16,AND($Q$41=$Q16,$R$41&gt;$R16))),1,"")</f>
        <v>1</v>
      </c>
      <c r="DB16" s="17">
        <f>IF(AND(Участники!$A16&lt;&gt;"",OR($Q$42&gt;$Q16,AND($Q$42=$Q16,$R$42&gt;$R16))),1,"")</f>
        <v>1</v>
      </c>
      <c r="DC16" s="17">
        <f>IF(AND(Участники!$A16&lt;&gt;"",OR($Q$43&gt;$Q16,AND($Q$43=$Q16,$R$43&gt;$R16))),1,"")</f>
        <v>1</v>
      </c>
      <c r="DD16" s="17">
        <f>IF(AND(Участники!$A16&lt;&gt;"",OR($Q$44&gt;$Q16,AND($Q$44=$Q16,$R$44&gt;$R16))),1,"")</f>
        <v>1</v>
      </c>
      <c r="DE16" s="17">
        <f>IF(AND(Участники!$A16&lt;&gt;"",OR($Q$45&gt;$Q16,AND($Q$45=$Q16,$R$45&gt;$R16))),1,"")</f>
        <v>1</v>
      </c>
      <c r="DF16" s="17">
        <f>IF(AND(Участники!$A16&lt;&gt;"",OR($Q$46&gt;$Q16,AND($Q$46=$Q16,$R$46&gt;$R16))),1,"")</f>
        <v>1</v>
      </c>
      <c r="DG16" s="17">
        <f>IF(AND(Участники!$A16&lt;&gt;"",OR($Q$47&gt;$Q16,AND($Q$47=$Q16,$R$47&gt;$R16))),1,"")</f>
        <v>1</v>
      </c>
      <c r="DH16" s="17">
        <f>IF(AND(Участники!$A16&lt;&gt;"",OR($Q$48&gt;$Q16,AND($Q$48=$Q16,$R$48&gt;$R16))),1,"")</f>
        <v>1</v>
      </c>
      <c r="DI16" s="17">
        <f>IF(AND(Участники!$A16&lt;&gt;"",OR($Q$49&gt;$Q16,AND($Q$49=$Q16,$R$49&gt;$R16))),1,"")</f>
        <v>1</v>
      </c>
      <c r="DJ16" s="17">
        <f>IF(AND(Участники!$A16&lt;&gt;"",OR($Q$50&gt;$Q16,AND($Q$50=$Q16,$R$50&gt;$R16))),1,"")</f>
        <v>1</v>
      </c>
      <c r="DK16" s="17">
        <f>IF(AND(Участники!$A16&lt;&gt;"",OR($Q$51&gt;$Q16,AND($Q$51=$Q16,$R$51&gt;$R16))),1,"")</f>
        <v>1</v>
      </c>
      <c r="DL16" s="17">
        <f>IF(AND(Участники!$A16&lt;&gt;"",OR($Q$52&gt;$Q16,AND($Q$52=$Q16,$R$52&gt;$R16))),1,"")</f>
        <v>1</v>
      </c>
      <c r="DM16" s="17">
        <f>IF(AND(Участники!$A16&lt;&gt;"",OR($Q$53&gt;$Q16,AND($Q$53=$Q16,$R$53&gt;$R16))),1,"")</f>
        <v>1</v>
      </c>
      <c r="DN16" s="17">
        <f>IF(AND(Участники!$A16&lt;&gt;"",OR($Q$54&gt;$Q16,AND($Q$54=$Q16,$R$54&gt;$R16))),1,"")</f>
        <v>1</v>
      </c>
      <c r="DO16" s="17">
        <f>IF(AND(Участники!$A16&lt;&gt;"",OR($Q$55&gt;$Q16,AND($Q$55=$Q16,$R$55&gt;$R16))),1,"")</f>
        <v>1</v>
      </c>
      <c r="DP16" s="17">
        <f>IF(AND(Участники!$A16&lt;&gt;"",OR($Q$56&gt;$Q16,AND($Q$56=$Q16,$R$56&gt;$R16))),1,"")</f>
        <v>1</v>
      </c>
      <c r="DQ16" s="17">
        <f>IF(AND(Участники!$A16&lt;&gt;"",OR($Q$57&gt;$Q16,AND($Q$57=$Q16,$R$57&gt;$R16))),1,"")</f>
        <v>1</v>
      </c>
      <c r="DR16" s="17">
        <f>IF(AND(Участники!$A16&lt;&gt;"",OR($Q$58&gt;$Q16,AND($Q$58=$Q16,$R$58&gt;$R16))),1,"")</f>
        <v>1</v>
      </c>
      <c r="DS16" s="17">
        <f>IF(AND(Участники!$A16&lt;&gt;"",OR($Q$59&gt;$Q16,AND($Q$59=$Q16,$R$59&gt;$R16))),1,"")</f>
        <v>1</v>
      </c>
      <c r="DT16" s="17">
        <f>IF(AND(Участники!$A16&lt;&gt;"",OR($Q$60&gt;$Q16,AND($Q$60=$Q16,$R$60&gt;$R16))),1,"")</f>
        <v>1</v>
      </c>
      <c r="DV16" s="18">
        <v>1</v>
      </c>
      <c r="DW16" s="19">
        <f>IF(Участники!A16="","",IF($AB$61+1=Участники!$B$6-CB$61,$AB$61+1,$AB$61+SUMIF(S$11:S16,CONCATENATE("=",S16),DV$11:DV16)))</f>
        <v>27</v>
      </c>
    </row>
    <row r="17" spans="1:127" x14ac:dyDescent="0.25">
      <c r="A17" s="49" t="s">
        <v>43</v>
      </c>
      <c r="B17" s="49" t="s">
        <v>42</v>
      </c>
      <c r="C17" s="49" t="s">
        <v>79</v>
      </c>
      <c r="D17" s="13"/>
      <c r="E17" s="2"/>
      <c r="F17" s="2"/>
      <c r="G17" s="2"/>
      <c r="H17" s="2"/>
      <c r="I17" s="2"/>
      <c r="J17" s="2"/>
      <c r="K17" s="2"/>
      <c r="L17" s="2"/>
      <c r="M17" s="2"/>
      <c r="N17" s="2"/>
      <c r="O17" s="14">
        <f>Тур1!N17</f>
        <v>11</v>
      </c>
      <c r="P17" s="14">
        <f>Тур2!N17</f>
        <v>3</v>
      </c>
      <c r="Q17" s="15">
        <f>IF(A17="","",O17+P17)</f>
        <v>14</v>
      </c>
      <c r="R17" s="15">
        <f>IF(A17="","",Тур1!O17+Тур2!O17)</f>
        <v>210</v>
      </c>
      <c r="S17" s="15">
        <f>IF(Участники!A17="","",IF($AC$61+1=Участники!$B$6-CC$61,$AC$61+1,CONCATENATE($AC$61+1,"-",Участники!$B$6-CC$61)))</f>
        <v>4</v>
      </c>
      <c r="T17" s="5">
        <v>1</v>
      </c>
      <c r="W17" s="17" t="str">
        <f>IF(AND(Участники!$A17&lt;&gt;"",OR($Q$11&lt;$Q17,AND($Q$11=$Q17,$R$11&lt;$R17))),1,"")</f>
        <v/>
      </c>
      <c r="X17" s="17">
        <f>IF(AND(Участники!$A17&lt;&gt;"",OR($Q$12&lt;$Q17,AND($Q$12=$Q17,$R$12&lt;$R17))),1,"")</f>
        <v>1</v>
      </c>
      <c r="Y17" s="17">
        <f>IF(AND(Участники!$A17&lt;&gt;"",OR($Q$13&lt;$Q17,AND($Q$13=$Q17,$R$13&lt;$R17))),1,"")</f>
        <v>1</v>
      </c>
      <c r="Z17" s="17">
        <f>IF(AND(Участники!$A17&lt;&gt;"",OR($Q$14&lt;$Q17,AND($Q$14=$Q17,$R$14&lt;$R17))),1,"")</f>
        <v>1</v>
      </c>
      <c r="AA17" s="17">
        <f>IF(AND(Участники!$A17&lt;&gt;"",OR($Q$15&lt;$Q17,AND($Q$15=$Q17,$R$15&lt;$R17))),1,"")</f>
        <v>1</v>
      </c>
      <c r="AB17" s="17">
        <f>IF(AND(Участники!$A17&lt;&gt;"",OR($Q$16&lt;$Q17,AND($Q$16=$Q17,$R$16&lt;$R17))),1,"")</f>
        <v>1</v>
      </c>
      <c r="AC17" s="16" t="str">
        <f>IF(AND(Участники!$A17&lt;&gt;"",OR($Q$17&lt;$Q17,AND($Q$17=$Q17,$R$17&lt;$R17))),1,"")</f>
        <v/>
      </c>
      <c r="AD17" s="17">
        <f>IF(AND(Участники!$A17&lt;&gt;"",OR($Q$18&lt;$Q17,AND($Q$18=$Q17,$R$18&lt;$R17))),1,"")</f>
        <v>1</v>
      </c>
      <c r="AE17" s="17">
        <f>IF(AND(Участники!$A17&lt;&gt;"",OR($Q$19&lt;$Q17,AND($Q$19=$Q17,$R$19&lt;$R17))),1,"")</f>
        <v>1</v>
      </c>
      <c r="AF17" s="17">
        <f>IF(AND(Участники!$A17&lt;&gt;"",OR($Q$20&lt;$Q17,AND($Q$20=$Q17,$R$20&lt;$R17))),1,"")</f>
        <v>1</v>
      </c>
      <c r="AG17" s="17">
        <f>IF(AND(Участники!$A17&lt;&gt;"",OR($Q$21&lt;$Q17,AND($Q$21=$Q17,$R$21&lt;$R17))),1,"")</f>
        <v>1</v>
      </c>
      <c r="AH17" s="17">
        <f>IF(AND(Участники!$A17&lt;&gt;"",OR($Q$22&lt;$Q17,AND($Q$22=$Q17,$R$22&lt;$R17))),1,"")</f>
        <v>1</v>
      </c>
      <c r="AI17" s="17">
        <f>IF(AND(Участники!$A17&lt;&gt;"",OR($Q$23&lt;$Q17,AND($Q$23=$Q17,$R$23&lt;$R17))),1,"")</f>
        <v>1</v>
      </c>
      <c r="AJ17" s="17">
        <f>IF(AND(Участники!$A17&lt;&gt;"",OR($Q$24&lt;$Q17,AND($Q$24=$Q17,$R$24&lt;$R17))),1,"")</f>
        <v>1</v>
      </c>
      <c r="AK17" s="17">
        <f>IF(AND(Участники!$A17&lt;&gt;"",OR($Q$25&lt;$Q17,AND($Q$25=$Q17,$R$25&lt;$R17))),1,"")</f>
        <v>1</v>
      </c>
      <c r="AL17" s="17">
        <f>IF(AND(Участники!$A17&lt;&gt;"",OR($Q$26&lt;$Q17,AND($Q$26=$Q17,$R$26&lt;$R17))),1,"")</f>
        <v>1</v>
      </c>
      <c r="AM17" s="17">
        <f>IF(AND(Участники!$A17&lt;&gt;"",OR($Q$27&lt;$Q17,AND($Q$27=$Q17,$R$27&lt;$R17))),1,"")</f>
        <v>1</v>
      </c>
      <c r="AN17" s="17">
        <f>IF(AND(Участники!$A17&lt;&gt;"",OR($Q$28&lt;$Q17,AND($Q$28=$Q17,$R$28&lt;$R17))),1,"")</f>
        <v>1</v>
      </c>
      <c r="AO17" s="17">
        <f>IF(AND(Участники!$A17&lt;&gt;"",OR($Q$29&lt;$Q17,AND($Q$29=$Q17,$R$29&lt;$R17))),1,"")</f>
        <v>1</v>
      </c>
      <c r="AP17" s="17">
        <f>IF(AND(Участники!$A17&lt;&gt;"",OR($Q$30&lt;$Q17,AND($Q$30=$Q17,$R$30&lt;$R17))),1,"")</f>
        <v>1</v>
      </c>
      <c r="AQ17" s="17">
        <f>IF(AND(Участники!$A17&lt;&gt;"",OR($Q$31&lt;$Q17,AND($Q$31=$Q17,$R$31&lt;$R17))),1,"")</f>
        <v>1</v>
      </c>
      <c r="AR17" s="17">
        <f>IF(AND(Участники!$A17&lt;&gt;"",OR($Q$32&lt;$Q17,AND($Q$32=$Q17,$R$32&lt;$R17))),1,"")</f>
        <v>1</v>
      </c>
      <c r="AS17" s="17">
        <f>IF(AND(Участники!$A17&lt;&gt;"",OR($Q$33&lt;$Q17,AND($Q$33=$Q17,$R$33&lt;$R17))),1,"")</f>
        <v>1</v>
      </c>
      <c r="AT17" s="17" t="str">
        <f>IF(AND(Участники!$A17&lt;&gt;"",OR($Q$34&lt;$Q17,AND($Q$34=$Q17,$R$34&lt;$R17))),1,"")</f>
        <v/>
      </c>
      <c r="AU17" s="17">
        <f>IF(AND(Участники!$A17&lt;&gt;"",OR($Q$35&lt;$Q17,AND($Q$35=$Q17,$R$35&lt;$R17))),1,"")</f>
        <v>1</v>
      </c>
      <c r="AV17" s="17">
        <f>IF(AND(Участники!$A17&lt;&gt;"",OR($Q$36&lt;$Q17,AND($Q$36=$Q17,$R$36&lt;$R17))),1,"")</f>
        <v>1</v>
      </c>
      <c r="AW17" s="17">
        <f>IF(AND(Участники!$A17&lt;&gt;"",OR($Q$37&lt;$Q17,AND($Q$37=$Q17,$R$37&lt;$R17))),1,"")</f>
        <v>1</v>
      </c>
      <c r="AX17" s="17">
        <f>IF(AND(Участники!$A17&lt;&gt;"",OR($Q$38&lt;$Q17,AND($Q$38=$Q17,$R$38&lt;$R17))),1,"")</f>
        <v>1</v>
      </c>
      <c r="AY17" s="17">
        <f>IF(AND(Участники!$A17&lt;&gt;"",OR($Q$39&lt;$Q17,AND($Q$39=$Q17,$R$39&lt;$R17))),1,"")</f>
        <v>1</v>
      </c>
      <c r="AZ17" s="17" t="str">
        <f>IF(AND(Участники!$A17&lt;&gt;"",OR($Q$40&lt;$Q17,AND($Q$40=$Q17,$R$40&lt;$R17))),1,"")</f>
        <v/>
      </c>
      <c r="BA17" s="17" t="str">
        <f>IF(AND(Участники!$A17&lt;&gt;"",OR($Q$41&lt;$Q17,AND($Q$41=$Q17,$R$41&lt;$R17))),1,"")</f>
        <v/>
      </c>
      <c r="BB17" s="17" t="str">
        <f>IF(AND(Участники!$A17&lt;&gt;"",OR($Q$42&lt;$Q17,AND($Q$42=$Q17,$R$42&lt;$R17))),1,"")</f>
        <v/>
      </c>
      <c r="BC17" s="17" t="str">
        <f>IF(AND(Участники!$A17&lt;&gt;"",OR($Q$43&lt;$Q17,AND($Q$43=$Q17,$R$43&lt;$R17))),1,"")</f>
        <v/>
      </c>
      <c r="BD17" s="17" t="str">
        <f>IF(AND(Участники!$A17&lt;&gt;"",OR($Q$44&lt;$Q17,AND($Q$44=$Q17,$R$44&lt;$R17))),1,"")</f>
        <v/>
      </c>
      <c r="BE17" s="17" t="str">
        <f>IF(AND(Участники!$A17&lt;&gt;"",OR($Q$45&lt;$Q17,AND($Q$45=$Q17,$R$45&lt;$R17))),1,"")</f>
        <v/>
      </c>
      <c r="BF17" s="17" t="str">
        <f>IF(AND(Участники!$A17&lt;&gt;"",OR($Q$46&lt;$Q17,AND($Q$46=$Q17,$R$46&lt;$R17))),1,"")</f>
        <v/>
      </c>
      <c r="BG17" s="17" t="str">
        <f>IF(AND(Участники!$A17&lt;&gt;"",OR($Q$47&lt;$Q17,AND($Q$47=$Q17,$R$47&lt;$R17))),1,"")</f>
        <v/>
      </c>
      <c r="BH17" s="17" t="str">
        <f>IF(AND(Участники!$A17&lt;&gt;"",OR($Q$48&lt;$Q17,AND($Q$48=$Q17,$R$48&lt;$R17))),1,"")</f>
        <v/>
      </c>
      <c r="BI17" s="17" t="str">
        <f>IF(AND(Участники!$A17&lt;&gt;"",OR($Q$49&lt;$Q17,AND($Q$49=$Q17,$R$49&lt;$R17))),1,"")</f>
        <v/>
      </c>
      <c r="BJ17" s="17" t="str">
        <f>IF(AND(Участники!$A17&lt;&gt;"",OR($Q$50&lt;$Q17,AND($Q$50=$Q17,$R$50&lt;$R17))),1,"")</f>
        <v/>
      </c>
      <c r="BK17" s="17" t="str">
        <f>IF(AND(Участники!$A17&lt;&gt;"",OR($Q$51&lt;$Q17,AND($Q$51=$Q17,$R$51&lt;$R17))),1,"")</f>
        <v/>
      </c>
      <c r="BL17" s="17" t="str">
        <f>IF(AND(Участники!$A17&lt;&gt;"",OR($Q$52&lt;$Q17,AND($Q$52=$Q17,$R$52&lt;$R17))),1,"")</f>
        <v/>
      </c>
      <c r="BM17" s="17" t="str">
        <f>IF(AND(Участники!$A17&lt;&gt;"",OR($Q$53&lt;$Q17,AND($Q$53=$Q17,$R$53&lt;$R17))),1,"")</f>
        <v/>
      </c>
      <c r="BN17" s="17" t="str">
        <f>IF(AND(Участники!$A17&lt;&gt;"",OR($Q$54&lt;$Q17,AND($Q$54=$Q17,$R$54&lt;$R17))),1,"")</f>
        <v/>
      </c>
      <c r="BO17" s="17" t="str">
        <f>IF(AND(Участники!$A17&lt;&gt;"",OR($Q$55&lt;$Q17,AND($Q$55=$Q17,$R$55&lt;$R17))),1,"")</f>
        <v/>
      </c>
      <c r="BP17" s="17" t="str">
        <f>IF(AND(Участники!$A17&lt;&gt;"",OR($Q$56&lt;$Q17,AND($Q$56=$Q17,$R$56&lt;$R17))),1,"")</f>
        <v/>
      </c>
      <c r="BQ17" s="17" t="str">
        <f>IF(AND(Участники!$A17&lt;&gt;"",OR($Q$57&lt;$Q17,AND($Q$57=$Q17,$R$57&lt;$R17))),1,"")</f>
        <v/>
      </c>
      <c r="BR17" s="17" t="str">
        <f>IF(AND(Участники!$A17&lt;&gt;"",OR($Q$58&lt;$Q17,AND($Q$58=$Q17,$R$58&lt;$R17))),1,"")</f>
        <v/>
      </c>
      <c r="BS17" s="17" t="str">
        <f>IF(AND(Участники!$A17&lt;&gt;"",OR($Q$59&lt;$Q17,AND($Q$59=$Q17,$R$59&lt;$R17))),1,"")</f>
        <v/>
      </c>
      <c r="BT17" s="17" t="str">
        <f>IF(AND(Участники!$A17&lt;&gt;"",OR($Q$60&lt;$Q17,AND($Q$60=$Q17,$R$60&lt;$R17))),1,"")</f>
        <v/>
      </c>
      <c r="BW17" s="17">
        <f>IF(AND(Участники!$A17&lt;&gt;"",OR($Q$11&gt;$Q17,AND($Q$11=$Q17,$R$11&gt;$R17))),1,"")</f>
        <v>1</v>
      </c>
      <c r="BX17" s="17" t="str">
        <f>IF(AND(Участники!$A17&lt;&gt;"",OR($Q$12&gt;$Q17,AND($Q$12=$Q17,$R$12&gt;$R17))),1,"")</f>
        <v/>
      </c>
      <c r="BY17" s="17" t="str">
        <f>IF(AND(Участники!$A17&lt;&gt;"",OR($Q$13&gt;$Q17,AND($Q$13=$Q17,$R$13&gt;$R17))),1,"")</f>
        <v/>
      </c>
      <c r="BZ17" s="17" t="str">
        <f>IF(AND(Участники!$A17&lt;&gt;"",OR($Q$14&gt;$Q17,AND($Q$14=$Q17,$R$14&gt;$R17))),1,"")</f>
        <v/>
      </c>
      <c r="CA17" s="17" t="str">
        <f>IF(AND(Участники!$A17&lt;&gt;"",OR($Q$15&gt;$Q17,AND($Q$15=$Q17,$R$15&gt;$R17))),1,"")</f>
        <v/>
      </c>
      <c r="CB17" s="17" t="str">
        <f>IF(AND(Участники!$A17&lt;&gt;"",OR($Q$16&gt;$Q17,AND($Q$16=$Q17,$R$16&gt;$R17))),1,"")</f>
        <v/>
      </c>
      <c r="CC17" s="16" t="str">
        <f>IF(AND(Участники!$A17&lt;&gt;"",OR($Q$17&gt;$Q17,AND($Q$17=$Q17,$R$17&gt;$R17))),1,"")</f>
        <v/>
      </c>
      <c r="CD17" s="17" t="str">
        <f>IF(AND(Участники!$A17&lt;&gt;"",OR($Q$18&gt;$Q17,AND($Q$18=$Q17,$R$18&gt;$R17))),1,"")</f>
        <v/>
      </c>
      <c r="CE17" s="17" t="str">
        <f>IF(AND(Участники!$A17&lt;&gt;"",OR($Q$19&gt;$Q17,AND($Q$19=$Q17,$R$19&gt;$R17))),1,"")</f>
        <v/>
      </c>
      <c r="CF17" s="17" t="str">
        <f>IF(AND(Участники!$A17&lt;&gt;"",OR($Q$20&gt;$Q17,AND($Q$20=$Q17,$R$20&gt;$R17))),1,"")</f>
        <v/>
      </c>
      <c r="CG17" s="17" t="str">
        <f>IF(AND(Участники!$A17&lt;&gt;"",OR($Q$21&gt;$Q17,AND($Q$21=$Q17,$R$21&gt;$R17))),1,"")</f>
        <v/>
      </c>
      <c r="CH17" s="17" t="str">
        <f>IF(AND(Участники!$A17&lt;&gt;"",OR($Q$22&gt;$Q17,AND($Q$22=$Q17,$R$22&gt;$R17))),1,"")</f>
        <v/>
      </c>
      <c r="CI17" s="17" t="str">
        <f>IF(AND(Участники!$A17&lt;&gt;"",OR($Q$23&gt;$Q17,AND($Q$23=$Q17,$R$23&gt;$R17))),1,"")</f>
        <v/>
      </c>
      <c r="CJ17" s="17" t="str">
        <f>IF(AND(Участники!$A17&lt;&gt;"",OR($Q$24&gt;$Q17,AND($Q$24=$Q17,$R$24&gt;$R17))),1,"")</f>
        <v/>
      </c>
      <c r="CK17" s="17" t="str">
        <f>IF(AND(Участники!$A17&lt;&gt;"",OR($Q$25&gt;$Q17,AND($Q$25=$Q17,$R$25&gt;$R17))),1,"")</f>
        <v/>
      </c>
      <c r="CL17" s="17" t="str">
        <f>IF(AND(Участники!$A17&lt;&gt;"",OR($Q$26&gt;$Q17,AND($Q$26=$Q17,$R$26&gt;$R17))),1,"")</f>
        <v/>
      </c>
      <c r="CM17" s="17" t="str">
        <f>IF(AND(Участники!$A17&lt;&gt;"",OR($Q$27&gt;$Q17,AND($Q$27=$Q17,$R$27&gt;$R17))),1,"")</f>
        <v/>
      </c>
      <c r="CN17" s="17" t="str">
        <f>IF(AND(Участники!$A17&lt;&gt;"",OR($Q$28&gt;$Q17,AND($Q$28=$Q17,$R$28&gt;$R17))),1,"")</f>
        <v/>
      </c>
      <c r="CO17" s="17" t="str">
        <f>IF(AND(Участники!$A17&lt;&gt;"",OR($Q$29&gt;$Q17,AND($Q$29=$Q17,$R$29&gt;$R17))),1,"")</f>
        <v/>
      </c>
      <c r="CP17" s="17" t="str">
        <f>IF(AND(Участники!$A17&lt;&gt;"",OR($Q$30&gt;$Q17,AND($Q$30=$Q17,$R$30&gt;$R17))),1,"")</f>
        <v/>
      </c>
      <c r="CQ17" s="17" t="str">
        <f>IF(AND(Участники!$A17&lt;&gt;"",OR($Q$31&gt;$Q17,AND($Q$31=$Q17,$R$31&gt;$R17))),1,"")</f>
        <v/>
      </c>
      <c r="CR17" s="17" t="str">
        <f>IF(AND(Участники!$A17&lt;&gt;"",OR($Q$32&gt;$Q17,AND($Q$32=$Q17,$R$32&gt;$R17))),1,"")</f>
        <v/>
      </c>
      <c r="CS17" s="17" t="str">
        <f>IF(AND(Участники!$A17&lt;&gt;"",OR($Q$33&gt;$Q17,AND($Q$33=$Q17,$R$33&gt;$R17))),1,"")</f>
        <v/>
      </c>
      <c r="CT17" s="17">
        <f>IF(AND(Участники!$A17&lt;&gt;"",OR($Q$34&gt;$Q17,AND($Q$34=$Q17,$R$34&gt;$R17))),1,"")</f>
        <v>1</v>
      </c>
      <c r="CU17" s="17" t="str">
        <f>IF(AND(Участники!$A17&lt;&gt;"",OR($Q$35&gt;$Q17,AND($Q$35=$Q17,$R$35&gt;$R17))),1,"")</f>
        <v/>
      </c>
      <c r="CV17" s="17" t="str">
        <f>IF(AND(Участники!$A17&lt;&gt;"",OR($Q$36&gt;$Q17,AND($Q$36=$Q17,$R$36&gt;$R17))),1,"")</f>
        <v/>
      </c>
      <c r="CW17" s="17" t="str">
        <f>IF(AND(Участники!$A17&lt;&gt;"",OR($Q$37&gt;$Q17,AND($Q$37=$Q17,$R$37&gt;$R17))),1,"")</f>
        <v/>
      </c>
      <c r="CX17" s="17" t="str">
        <f>IF(AND(Участники!$A17&lt;&gt;"",OR($Q$38&gt;$Q17,AND($Q$38=$Q17,$R$38&gt;$R17))),1,"")</f>
        <v/>
      </c>
      <c r="CY17" s="17" t="str">
        <f>IF(AND(Участники!$A17&lt;&gt;"",OR($Q$39&gt;$Q17,AND($Q$39=$Q17,$R$39&gt;$R17))),1,"")</f>
        <v/>
      </c>
      <c r="CZ17" s="17">
        <f>IF(AND(Участники!$A17&lt;&gt;"",OR($Q$40&gt;$Q17,AND($Q$40=$Q17,$R$40&gt;$R17))),1,"")</f>
        <v>1</v>
      </c>
      <c r="DA17" s="17">
        <f>IF(AND(Участники!$A17&lt;&gt;"",OR($Q$41&gt;$Q17,AND($Q$41=$Q17,$R$41&gt;$R17))),1,"")</f>
        <v>1</v>
      </c>
      <c r="DB17" s="17">
        <f>IF(AND(Участники!$A17&lt;&gt;"",OR($Q$42&gt;$Q17,AND($Q$42=$Q17,$R$42&gt;$R17))),1,"")</f>
        <v>1</v>
      </c>
      <c r="DC17" s="17">
        <f>IF(AND(Участники!$A17&lt;&gt;"",OR($Q$43&gt;$Q17,AND($Q$43=$Q17,$R$43&gt;$R17))),1,"")</f>
        <v>1</v>
      </c>
      <c r="DD17" s="17">
        <f>IF(AND(Участники!$A17&lt;&gt;"",OR($Q$44&gt;$Q17,AND($Q$44=$Q17,$R$44&gt;$R17))),1,"")</f>
        <v>1</v>
      </c>
      <c r="DE17" s="17">
        <f>IF(AND(Участники!$A17&lt;&gt;"",OR($Q$45&gt;$Q17,AND($Q$45=$Q17,$R$45&gt;$R17))),1,"")</f>
        <v>1</v>
      </c>
      <c r="DF17" s="17">
        <f>IF(AND(Участники!$A17&lt;&gt;"",OR($Q$46&gt;$Q17,AND($Q$46=$Q17,$R$46&gt;$R17))),1,"")</f>
        <v>1</v>
      </c>
      <c r="DG17" s="17">
        <f>IF(AND(Участники!$A17&lt;&gt;"",OR($Q$47&gt;$Q17,AND($Q$47=$Q17,$R$47&gt;$R17))),1,"")</f>
        <v>1</v>
      </c>
      <c r="DH17" s="17">
        <f>IF(AND(Участники!$A17&lt;&gt;"",OR($Q$48&gt;$Q17,AND($Q$48=$Q17,$R$48&gt;$R17))),1,"")</f>
        <v>1</v>
      </c>
      <c r="DI17" s="17">
        <f>IF(AND(Участники!$A17&lt;&gt;"",OR($Q$49&gt;$Q17,AND($Q$49=$Q17,$R$49&gt;$R17))),1,"")</f>
        <v>1</v>
      </c>
      <c r="DJ17" s="17">
        <f>IF(AND(Участники!$A17&lt;&gt;"",OR($Q$50&gt;$Q17,AND($Q$50=$Q17,$R$50&gt;$R17))),1,"")</f>
        <v>1</v>
      </c>
      <c r="DK17" s="17">
        <f>IF(AND(Участники!$A17&lt;&gt;"",OR($Q$51&gt;$Q17,AND($Q$51=$Q17,$R$51&gt;$R17))),1,"")</f>
        <v>1</v>
      </c>
      <c r="DL17" s="17">
        <f>IF(AND(Участники!$A17&lt;&gt;"",OR($Q$52&gt;$Q17,AND($Q$52=$Q17,$R$52&gt;$R17))),1,"")</f>
        <v>1</v>
      </c>
      <c r="DM17" s="17">
        <f>IF(AND(Участники!$A17&lt;&gt;"",OR($Q$53&gt;$Q17,AND($Q$53=$Q17,$R$53&gt;$R17))),1,"")</f>
        <v>1</v>
      </c>
      <c r="DN17" s="17">
        <f>IF(AND(Участники!$A17&lt;&gt;"",OR($Q$54&gt;$Q17,AND($Q$54=$Q17,$R$54&gt;$R17))),1,"")</f>
        <v>1</v>
      </c>
      <c r="DO17" s="17">
        <f>IF(AND(Участники!$A17&lt;&gt;"",OR($Q$55&gt;$Q17,AND($Q$55=$Q17,$R$55&gt;$R17))),1,"")</f>
        <v>1</v>
      </c>
      <c r="DP17" s="17">
        <f>IF(AND(Участники!$A17&lt;&gt;"",OR($Q$56&gt;$Q17,AND($Q$56=$Q17,$R$56&gt;$R17))),1,"")</f>
        <v>1</v>
      </c>
      <c r="DQ17" s="17">
        <f>IF(AND(Участники!$A17&lt;&gt;"",OR($Q$57&gt;$Q17,AND($Q$57=$Q17,$R$57&gt;$R17))),1,"")</f>
        <v>1</v>
      </c>
      <c r="DR17" s="17">
        <f>IF(AND(Участники!$A17&lt;&gt;"",OR($Q$58&gt;$Q17,AND($Q$58=$Q17,$R$58&gt;$R17))),1,"")</f>
        <v>1</v>
      </c>
      <c r="DS17" s="17">
        <f>IF(AND(Участники!$A17&lt;&gt;"",OR($Q$59&gt;$Q17,AND($Q$59=$Q17,$R$59&gt;$R17))),1,"")</f>
        <v>1</v>
      </c>
      <c r="DT17" s="17">
        <f>IF(AND(Участники!$A17&lt;&gt;"",OR($Q$60&gt;$Q17,AND($Q$60=$Q17,$R$60&gt;$R17))),1,"")</f>
        <v>1</v>
      </c>
      <c r="DV17" s="18">
        <v>1</v>
      </c>
      <c r="DW17" s="19">
        <f>IF(Участники!A17="","",IF($AC$61+1=Участники!$B$6-CC$61,$AC$61+1,$AC$61+SUMIF(S$11:S17,CONCATENATE("=",S17),DV$11:DV17)))</f>
        <v>4</v>
      </c>
    </row>
    <row r="18" spans="1:127" x14ac:dyDescent="0.25">
      <c r="A18" s="49" t="s">
        <v>44</v>
      </c>
      <c r="B18" s="49" t="s">
        <v>29</v>
      </c>
      <c r="C18" s="49" t="s">
        <v>80</v>
      </c>
      <c r="D18" s="13"/>
      <c r="E18" s="2"/>
      <c r="F18" s="2"/>
      <c r="G18" s="2"/>
      <c r="H18" s="2"/>
      <c r="I18" s="2"/>
      <c r="J18" s="2"/>
      <c r="K18" s="2"/>
      <c r="L18" s="2"/>
      <c r="M18" s="2"/>
      <c r="N18" s="2"/>
      <c r="O18" s="14">
        <f>Тур1!N18</f>
        <v>8</v>
      </c>
      <c r="P18" s="14">
        <f>Тур2!N18</f>
        <v>2</v>
      </c>
      <c r="Q18" s="15">
        <f t="shared" si="0"/>
        <v>10</v>
      </c>
      <c r="R18" s="15">
        <f>IF(A18="","",Тур1!O18+Тур2!O18)</f>
        <v>133</v>
      </c>
      <c r="S18" s="15">
        <f>IF(Участники!A18="","",IF($AD$61+1=Участники!$B$6-CD$61,$AD$61+1,CONCATENATE($AD$61+1,"-",Участники!$B$6-CD$61)))</f>
        <v>15</v>
      </c>
      <c r="T18" s="5" t="s">
        <v>35</v>
      </c>
      <c r="W18" s="17" t="str">
        <f>IF(AND(Участники!$A18&lt;&gt;"",OR($Q$11&lt;$Q18,AND($Q$11=$Q18,$R$11&lt;$R18))),1,"")</f>
        <v/>
      </c>
      <c r="X18" s="17">
        <f>IF(AND(Участники!$A18&lt;&gt;"",OR($Q$12&lt;$Q18,AND($Q$12=$Q18,$R$12&lt;$R18))),1,"")</f>
        <v>1</v>
      </c>
      <c r="Y18" s="17" t="str">
        <f>IF(AND(Участники!$A18&lt;&gt;"",OR($Q$13&lt;$Q18,AND($Q$13=$Q18,$R$13&lt;$R18))),1,"")</f>
        <v/>
      </c>
      <c r="Z18" s="17">
        <f>IF(AND(Участники!$A18&lt;&gt;"",OR($Q$14&lt;$Q18,AND($Q$14=$Q18,$R$14&lt;$R18))),1,"")</f>
        <v>1</v>
      </c>
      <c r="AA18" s="17" t="str">
        <f>IF(AND(Участники!$A18&lt;&gt;"",OR($Q$15&lt;$Q18,AND($Q$15=$Q18,$R$15&lt;$R18))),1,"")</f>
        <v/>
      </c>
      <c r="AB18" s="17">
        <f>IF(AND(Участники!$A18&lt;&gt;"",OR($Q$16&lt;$Q18,AND($Q$16=$Q18,$R$16&lt;$R18))),1,"")</f>
        <v>1</v>
      </c>
      <c r="AC18" s="17" t="str">
        <f>IF(AND(Участники!$A18&lt;&gt;"",OR($Q$17&lt;$Q18,AND($Q$17=$Q18,$R$17&lt;$R18))),1,"")</f>
        <v/>
      </c>
      <c r="AD18" s="16" t="str">
        <f>IF(AND(Участники!$A18&lt;&gt;"",OR($Q$18&lt;$Q18,AND($Q$18=$Q18,$R$18&lt;$R18))),1,"")</f>
        <v/>
      </c>
      <c r="AE18" s="17" t="str">
        <f>IF(AND(Участники!$A18&lt;&gt;"",OR($Q$19&lt;$Q18,AND($Q$19=$Q18,$R$19&lt;$R18))),1,"")</f>
        <v/>
      </c>
      <c r="AF18" s="17" t="str">
        <f>IF(AND(Участники!$A18&lt;&gt;"",OR($Q$20&lt;$Q18,AND($Q$20=$Q18,$R$20&lt;$R18))),1,"")</f>
        <v/>
      </c>
      <c r="AG18" s="17" t="str">
        <f>IF(AND(Участники!$A18&lt;&gt;"",OR($Q$21&lt;$Q18,AND($Q$21=$Q18,$R$21&lt;$R18))),1,"")</f>
        <v/>
      </c>
      <c r="AH18" s="17" t="str">
        <f>IF(AND(Участники!$A18&lt;&gt;"",OR($Q$22&lt;$Q18,AND($Q$22=$Q18,$R$22&lt;$R18))),1,"")</f>
        <v/>
      </c>
      <c r="AI18" s="17">
        <f>IF(AND(Участники!$A18&lt;&gt;"",OR($Q$23&lt;$Q18,AND($Q$23=$Q18,$R$23&lt;$R18))),1,"")</f>
        <v>1</v>
      </c>
      <c r="AJ18" s="17">
        <f>IF(AND(Участники!$A18&lt;&gt;"",OR($Q$24&lt;$Q18,AND($Q$24=$Q18,$R$24&lt;$R18))),1,"")</f>
        <v>1</v>
      </c>
      <c r="AK18" s="17" t="str">
        <f>IF(AND(Участники!$A18&lt;&gt;"",OR($Q$25&lt;$Q18,AND($Q$25=$Q18,$R$25&lt;$R18))),1,"")</f>
        <v/>
      </c>
      <c r="AL18" s="17" t="str">
        <f>IF(AND(Участники!$A18&lt;&gt;"",OR($Q$26&lt;$Q18,AND($Q$26=$Q18,$R$26&lt;$R18))),1,"")</f>
        <v/>
      </c>
      <c r="AM18" s="17" t="str">
        <f>IF(AND(Участники!$A18&lt;&gt;"",OR($Q$27&lt;$Q18,AND($Q$27=$Q18,$R$27&lt;$R18))),1,"")</f>
        <v/>
      </c>
      <c r="AN18" s="17">
        <f>IF(AND(Участники!$A18&lt;&gt;"",OR($Q$28&lt;$Q18,AND($Q$28=$Q18,$R$28&lt;$R18))),1,"")</f>
        <v>1</v>
      </c>
      <c r="AO18" s="17">
        <f>IF(AND(Участники!$A18&lt;&gt;"",OR($Q$29&lt;$Q18,AND($Q$29=$Q18,$R$29&lt;$R18))),1,"")</f>
        <v>1</v>
      </c>
      <c r="AP18" s="17">
        <f>IF(AND(Участники!$A18&lt;&gt;"",OR($Q$30&lt;$Q18,AND($Q$30=$Q18,$R$30&lt;$R18))),1,"")</f>
        <v>1</v>
      </c>
      <c r="AQ18" s="17">
        <f>IF(AND(Участники!$A18&lt;&gt;"",OR($Q$31&lt;$Q18,AND($Q$31=$Q18,$R$31&lt;$R18))),1,"")</f>
        <v>1</v>
      </c>
      <c r="AR18" s="17" t="str">
        <f>IF(AND(Участники!$A18&lt;&gt;"",OR($Q$32&lt;$Q18,AND($Q$32=$Q18,$R$32&lt;$R18))),1,"")</f>
        <v/>
      </c>
      <c r="AS18" s="17">
        <f>IF(AND(Участники!$A18&lt;&gt;"",OR($Q$33&lt;$Q18,AND($Q$33=$Q18,$R$33&lt;$R18))),1,"")</f>
        <v>1</v>
      </c>
      <c r="AT18" s="17" t="str">
        <f>IF(AND(Участники!$A18&lt;&gt;"",OR($Q$34&lt;$Q18,AND($Q$34=$Q18,$R$34&lt;$R18))),1,"")</f>
        <v/>
      </c>
      <c r="AU18" s="17">
        <f>IF(AND(Участники!$A18&lt;&gt;"",OR($Q$35&lt;$Q18,AND($Q$35=$Q18,$R$35&lt;$R18))),1,"")</f>
        <v>1</v>
      </c>
      <c r="AV18" s="17">
        <f>IF(AND(Участники!$A18&lt;&gt;"",OR($Q$36&lt;$Q18,AND($Q$36=$Q18,$R$36&lt;$R18))),1,"")</f>
        <v>1</v>
      </c>
      <c r="AW18" s="17">
        <f>IF(AND(Участники!$A18&lt;&gt;"",OR($Q$37&lt;$Q18,AND($Q$37=$Q18,$R$37&lt;$R18))),1,"")</f>
        <v>1</v>
      </c>
      <c r="AX18" s="17">
        <f>IF(AND(Участники!$A18&lt;&gt;"",OR($Q$38&lt;$Q18,AND($Q$38=$Q18,$R$38&lt;$R18))),1,"")</f>
        <v>1</v>
      </c>
      <c r="AY18" s="17">
        <f>IF(AND(Участники!$A18&lt;&gt;"",OR($Q$39&lt;$Q18,AND($Q$39=$Q18,$R$39&lt;$R18))),1,"")</f>
        <v>1</v>
      </c>
      <c r="AZ18" s="17" t="str">
        <f>IF(AND(Участники!$A18&lt;&gt;"",OR($Q$40&lt;$Q18,AND($Q$40=$Q18,$R$40&lt;$R18))),1,"")</f>
        <v/>
      </c>
      <c r="BA18" s="17" t="str">
        <f>IF(AND(Участники!$A18&lt;&gt;"",OR($Q$41&lt;$Q18,AND($Q$41=$Q18,$R$41&lt;$R18))),1,"")</f>
        <v/>
      </c>
      <c r="BB18" s="17" t="str">
        <f>IF(AND(Участники!$A18&lt;&gt;"",OR($Q$42&lt;$Q18,AND($Q$42=$Q18,$R$42&lt;$R18))),1,"")</f>
        <v/>
      </c>
      <c r="BC18" s="17" t="str">
        <f>IF(AND(Участники!$A18&lt;&gt;"",OR($Q$43&lt;$Q18,AND($Q$43=$Q18,$R$43&lt;$R18))),1,"")</f>
        <v/>
      </c>
      <c r="BD18" s="17" t="str">
        <f>IF(AND(Участники!$A18&lt;&gt;"",OR($Q$44&lt;$Q18,AND($Q$44=$Q18,$R$44&lt;$R18))),1,"")</f>
        <v/>
      </c>
      <c r="BE18" s="17" t="str">
        <f>IF(AND(Участники!$A18&lt;&gt;"",OR($Q$45&lt;$Q18,AND($Q$45=$Q18,$R$45&lt;$R18))),1,"")</f>
        <v/>
      </c>
      <c r="BF18" s="17" t="str">
        <f>IF(AND(Участники!$A18&lt;&gt;"",OR($Q$46&lt;$Q18,AND($Q$46=$Q18,$R$46&lt;$R18))),1,"")</f>
        <v/>
      </c>
      <c r="BG18" s="17" t="str">
        <f>IF(AND(Участники!$A18&lt;&gt;"",OR($Q$47&lt;$Q18,AND($Q$47=$Q18,$R$47&lt;$R18))),1,"")</f>
        <v/>
      </c>
      <c r="BH18" s="17" t="str">
        <f>IF(AND(Участники!$A18&lt;&gt;"",OR($Q$48&lt;$Q18,AND($Q$48=$Q18,$R$48&lt;$R18))),1,"")</f>
        <v/>
      </c>
      <c r="BI18" s="17" t="str">
        <f>IF(AND(Участники!$A18&lt;&gt;"",OR($Q$49&lt;$Q18,AND($Q$49=$Q18,$R$49&lt;$R18))),1,"")</f>
        <v/>
      </c>
      <c r="BJ18" s="17" t="str">
        <f>IF(AND(Участники!$A18&lt;&gt;"",OR($Q$50&lt;$Q18,AND($Q$50=$Q18,$R$50&lt;$R18))),1,"")</f>
        <v/>
      </c>
      <c r="BK18" s="17" t="str">
        <f>IF(AND(Участники!$A18&lt;&gt;"",OR($Q$51&lt;$Q18,AND($Q$51=$Q18,$R$51&lt;$R18))),1,"")</f>
        <v/>
      </c>
      <c r="BL18" s="17" t="str">
        <f>IF(AND(Участники!$A18&lt;&gt;"",OR($Q$52&lt;$Q18,AND($Q$52=$Q18,$R$52&lt;$R18))),1,"")</f>
        <v/>
      </c>
      <c r="BM18" s="17" t="str">
        <f>IF(AND(Участники!$A18&lt;&gt;"",OR($Q$53&lt;$Q18,AND($Q$53=$Q18,$R$53&lt;$R18))),1,"")</f>
        <v/>
      </c>
      <c r="BN18" s="17" t="str">
        <f>IF(AND(Участники!$A18&lt;&gt;"",OR($Q$54&lt;$Q18,AND($Q$54=$Q18,$R$54&lt;$R18))),1,"")</f>
        <v/>
      </c>
      <c r="BO18" s="17" t="str">
        <f>IF(AND(Участники!$A18&lt;&gt;"",OR($Q$55&lt;$Q18,AND($Q$55=$Q18,$R$55&lt;$R18))),1,"")</f>
        <v/>
      </c>
      <c r="BP18" s="17" t="str">
        <f>IF(AND(Участники!$A18&lt;&gt;"",OR($Q$56&lt;$Q18,AND($Q$56=$Q18,$R$56&lt;$R18))),1,"")</f>
        <v/>
      </c>
      <c r="BQ18" s="17" t="str">
        <f>IF(AND(Участники!$A18&lt;&gt;"",OR($Q$57&lt;$Q18,AND($Q$57=$Q18,$R$57&lt;$R18))),1,"")</f>
        <v/>
      </c>
      <c r="BR18" s="17" t="str">
        <f>IF(AND(Участники!$A18&lt;&gt;"",OR($Q$58&lt;$Q18,AND($Q$58=$Q18,$R$58&lt;$R18))),1,"")</f>
        <v/>
      </c>
      <c r="BS18" s="17" t="str">
        <f>IF(AND(Участники!$A18&lt;&gt;"",OR($Q$59&lt;$Q18,AND($Q$59=$Q18,$R$59&lt;$R18))),1,"")</f>
        <v/>
      </c>
      <c r="BT18" s="17" t="str">
        <f>IF(AND(Участники!$A18&lt;&gt;"",OR($Q$60&lt;$Q18,AND($Q$60=$Q18,$R$60&lt;$R18))),1,"")</f>
        <v/>
      </c>
      <c r="BW18" s="17">
        <f>IF(AND(Участники!$A18&lt;&gt;"",OR($Q$11&gt;$Q18,AND($Q$11=$Q18,$R$11&gt;$R18))),1,"")</f>
        <v>1</v>
      </c>
      <c r="BX18" s="17" t="str">
        <f>IF(AND(Участники!$A18&lt;&gt;"",OR($Q$12&gt;$Q18,AND($Q$12=$Q18,$R$12&gt;$R18))),1,"")</f>
        <v/>
      </c>
      <c r="BY18" s="17">
        <f>IF(AND(Участники!$A18&lt;&gt;"",OR($Q$13&gt;$Q18,AND($Q$13=$Q18,$R$13&gt;$R18))),1,"")</f>
        <v>1</v>
      </c>
      <c r="BZ18" s="17" t="str">
        <f>IF(AND(Участники!$A18&lt;&gt;"",OR($Q$14&gt;$Q18,AND($Q$14=$Q18,$R$14&gt;$R18))),1,"")</f>
        <v/>
      </c>
      <c r="CA18" s="17">
        <f>IF(AND(Участники!$A18&lt;&gt;"",OR($Q$15&gt;$Q18,AND($Q$15=$Q18,$R$15&gt;$R18))),1,"")</f>
        <v>1</v>
      </c>
      <c r="CB18" s="17" t="str">
        <f>IF(AND(Участники!$A18&lt;&gt;"",OR($Q$16&gt;$Q18,AND($Q$16=$Q18,$R$16&gt;$R18))),1,"")</f>
        <v/>
      </c>
      <c r="CC18" s="17">
        <f>IF(AND(Участники!$A18&lt;&gt;"",OR($Q$17&gt;$Q18,AND($Q$17=$Q18,$R$17&gt;$R18))),1,"")</f>
        <v>1</v>
      </c>
      <c r="CD18" s="16" t="str">
        <f>IF(AND(Участники!$A18&lt;&gt;"",OR($Q$18&gt;$Q18,AND($Q$18=$Q18,$R$18&gt;$R18))),1,"")</f>
        <v/>
      </c>
      <c r="CE18" s="17">
        <f>IF(AND(Участники!$A18&lt;&gt;"",OR($Q$19&gt;$Q18,AND($Q$19=$Q18,$R$19&gt;$R18))),1,"")</f>
        <v>1</v>
      </c>
      <c r="CF18" s="17">
        <f>IF(AND(Участники!$A18&lt;&gt;"",OR($Q$20&gt;$Q18,AND($Q$20=$Q18,$R$20&gt;$R18))),1,"")</f>
        <v>1</v>
      </c>
      <c r="CG18" s="17">
        <f>IF(AND(Участники!$A18&lt;&gt;"",OR($Q$21&gt;$Q18,AND($Q$21=$Q18,$R$21&gt;$R18))),1,"")</f>
        <v>1</v>
      </c>
      <c r="CH18" s="17">
        <f>IF(AND(Участники!$A18&lt;&gt;"",OR($Q$22&gt;$Q18,AND($Q$22=$Q18,$R$22&gt;$R18))),1,"")</f>
        <v>1</v>
      </c>
      <c r="CI18" s="17" t="str">
        <f>IF(AND(Участники!$A18&lt;&gt;"",OR($Q$23&gt;$Q18,AND($Q$23=$Q18,$R$23&gt;$R18))),1,"")</f>
        <v/>
      </c>
      <c r="CJ18" s="17" t="str">
        <f>IF(AND(Участники!$A18&lt;&gt;"",OR($Q$24&gt;$Q18,AND($Q$24=$Q18,$R$24&gt;$R18))),1,"")</f>
        <v/>
      </c>
      <c r="CK18" s="17">
        <f>IF(AND(Участники!$A18&lt;&gt;"",OR($Q$25&gt;$Q18,AND($Q$25=$Q18,$R$25&gt;$R18))),1,"")</f>
        <v>1</v>
      </c>
      <c r="CL18" s="17">
        <f>IF(AND(Участники!$A18&lt;&gt;"",OR($Q$26&gt;$Q18,AND($Q$26=$Q18,$R$26&gt;$R18))),1,"")</f>
        <v>1</v>
      </c>
      <c r="CM18" s="17">
        <f>IF(AND(Участники!$A18&lt;&gt;"",OR($Q$27&gt;$Q18,AND($Q$27=$Q18,$R$27&gt;$R18))),1,"")</f>
        <v>1</v>
      </c>
      <c r="CN18" s="17" t="str">
        <f>IF(AND(Участники!$A18&lt;&gt;"",OR($Q$28&gt;$Q18,AND($Q$28=$Q18,$R$28&gt;$R18))),1,"")</f>
        <v/>
      </c>
      <c r="CO18" s="17" t="str">
        <f>IF(AND(Участники!$A18&lt;&gt;"",OR($Q$29&gt;$Q18,AND($Q$29=$Q18,$R$29&gt;$R18))),1,"")</f>
        <v/>
      </c>
      <c r="CP18" s="17" t="str">
        <f>IF(AND(Участники!$A18&lt;&gt;"",OR($Q$30&gt;$Q18,AND($Q$30=$Q18,$R$30&gt;$R18))),1,"")</f>
        <v/>
      </c>
      <c r="CQ18" s="17" t="str">
        <f>IF(AND(Участники!$A18&lt;&gt;"",OR($Q$31&gt;$Q18,AND($Q$31=$Q18,$R$31&gt;$R18))),1,"")</f>
        <v/>
      </c>
      <c r="CR18" s="17">
        <f>IF(AND(Участники!$A18&lt;&gt;"",OR($Q$32&gt;$Q18,AND($Q$32=$Q18,$R$32&gt;$R18))),1,"")</f>
        <v>1</v>
      </c>
      <c r="CS18" s="17" t="str">
        <f>IF(AND(Участники!$A18&lt;&gt;"",OR($Q$33&gt;$Q18,AND($Q$33=$Q18,$R$33&gt;$R18))),1,"")</f>
        <v/>
      </c>
      <c r="CT18" s="17">
        <f>IF(AND(Участники!$A18&lt;&gt;"",OR($Q$34&gt;$Q18,AND($Q$34=$Q18,$R$34&gt;$R18))),1,"")</f>
        <v>1</v>
      </c>
      <c r="CU18" s="17" t="str">
        <f>IF(AND(Участники!$A18&lt;&gt;"",OR($Q$35&gt;$Q18,AND($Q$35=$Q18,$R$35&gt;$R18))),1,"")</f>
        <v/>
      </c>
      <c r="CV18" s="17" t="str">
        <f>IF(AND(Участники!$A18&lt;&gt;"",OR($Q$36&gt;$Q18,AND($Q$36=$Q18,$R$36&gt;$R18))),1,"")</f>
        <v/>
      </c>
      <c r="CW18" s="17" t="str">
        <f>IF(AND(Участники!$A18&lt;&gt;"",OR($Q$37&gt;$Q18,AND($Q$37=$Q18,$R$37&gt;$R18))),1,"")</f>
        <v/>
      </c>
      <c r="CX18" s="17" t="str">
        <f>IF(AND(Участники!$A18&lt;&gt;"",OR($Q$38&gt;$Q18,AND($Q$38=$Q18,$R$38&gt;$R18))),1,"")</f>
        <v/>
      </c>
      <c r="CY18" s="17" t="str">
        <f>IF(AND(Участники!$A18&lt;&gt;"",OR($Q$39&gt;$Q18,AND($Q$39=$Q18,$R$39&gt;$R18))),1,"")</f>
        <v/>
      </c>
      <c r="CZ18" s="17">
        <f>IF(AND(Участники!$A18&lt;&gt;"",OR($Q$40&gt;$Q18,AND($Q$40=$Q18,$R$40&gt;$R18))),1,"")</f>
        <v>1</v>
      </c>
      <c r="DA18" s="17">
        <f>IF(AND(Участники!$A18&lt;&gt;"",OR($Q$41&gt;$Q18,AND($Q$41=$Q18,$R$41&gt;$R18))),1,"")</f>
        <v>1</v>
      </c>
      <c r="DB18" s="17">
        <f>IF(AND(Участники!$A18&lt;&gt;"",OR($Q$42&gt;$Q18,AND($Q$42=$Q18,$R$42&gt;$R18))),1,"")</f>
        <v>1</v>
      </c>
      <c r="DC18" s="17">
        <f>IF(AND(Участники!$A18&lt;&gt;"",OR($Q$43&gt;$Q18,AND($Q$43=$Q18,$R$43&gt;$R18))),1,"")</f>
        <v>1</v>
      </c>
      <c r="DD18" s="17">
        <f>IF(AND(Участники!$A18&lt;&gt;"",OR($Q$44&gt;$Q18,AND($Q$44=$Q18,$R$44&gt;$R18))),1,"")</f>
        <v>1</v>
      </c>
      <c r="DE18" s="17">
        <f>IF(AND(Участники!$A18&lt;&gt;"",OR($Q$45&gt;$Q18,AND($Q$45=$Q18,$R$45&gt;$R18))),1,"")</f>
        <v>1</v>
      </c>
      <c r="DF18" s="17">
        <f>IF(AND(Участники!$A18&lt;&gt;"",OR($Q$46&gt;$Q18,AND($Q$46=$Q18,$R$46&gt;$R18))),1,"")</f>
        <v>1</v>
      </c>
      <c r="DG18" s="17">
        <f>IF(AND(Участники!$A18&lt;&gt;"",OR($Q$47&gt;$Q18,AND($Q$47=$Q18,$R$47&gt;$R18))),1,"")</f>
        <v>1</v>
      </c>
      <c r="DH18" s="17">
        <f>IF(AND(Участники!$A18&lt;&gt;"",OR($Q$48&gt;$Q18,AND($Q$48=$Q18,$R$48&gt;$R18))),1,"")</f>
        <v>1</v>
      </c>
      <c r="DI18" s="17">
        <f>IF(AND(Участники!$A18&lt;&gt;"",OR($Q$49&gt;$Q18,AND($Q$49=$Q18,$R$49&gt;$R18))),1,"")</f>
        <v>1</v>
      </c>
      <c r="DJ18" s="17">
        <f>IF(AND(Участники!$A18&lt;&gt;"",OR($Q$50&gt;$Q18,AND($Q$50=$Q18,$R$50&gt;$R18))),1,"")</f>
        <v>1</v>
      </c>
      <c r="DK18" s="17">
        <f>IF(AND(Участники!$A18&lt;&gt;"",OR($Q$51&gt;$Q18,AND($Q$51=$Q18,$R$51&gt;$R18))),1,"")</f>
        <v>1</v>
      </c>
      <c r="DL18" s="17">
        <f>IF(AND(Участники!$A18&lt;&gt;"",OR($Q$52&gt;$Q18,AND($Q$52=$Q18,$R$52&gt;$R18))),1,"")</f>
        <v>1</v>
      </c>
      <c r="DM18" s="17">
        <f>IF(AND(Участники!$A18&lt;&gt;"",OR($Q$53&gt;$Q18,AND($Q$53=$Q18,$R$53&gt;$R18))),1,"")</f>
        <v>1</v>
      </c>
      <c r="DN18" s="17">
        <f>IF(AND(Участники!$A18&lt;&gt;"",OR($Q$54&gt;$Q18,AND($Q$54=$Q18,$R$54&gt;$R18))),1,"")</f>
        <v>1</v>
      </c>
      <c r="DO18" s="17">
        <f>IF(AND(Участники!$A18&lt;&gt;"",OR($Q$55&gt;$Q18,AND($Q$55=$Q18,$R$55&gt;$R18))),1,"")</f>
        <v>1</v>
      </c>
      <c r="DP18" s="17">
        <f>IF(AND(Участники!$A18&lt;&gt;"",OR($Q$56&gt;$Q18,AND($Q$56=$Q18,$R$56&gt;$R18))),1,"")</f>
        <v>1</v>
      </c>
      <c r="DQ18" s="17">
        <f>IF(AND(Участники!$A18&lt;&gt;"",OR($Q$57&gt;$Q18,AND($Q$57=$Q18,$R$57&gt;$R18))),1,"")</f>
        <v>1</v>
      </c>
      <c r="DR18" s="17">
        <f>IF(AND(Участники!$A18&lt;&gt;"",OR($Q$58&gt;$Q18,AND($Q$58=$Q18,$R$58&gt;$R18))),1,"")</f>
        <v>1</v>
      </c>
      <c r="DS18" s="17">
        <f>IF(AND(Участники!$A18&lt;&gt;"",OR($Q$59&gt;$Q18,AND($Q$59=$Q18,$R$59&gt;$R18))),1,"")</f>
        <v>1</v>
      </c>
      <c r="DT18" s="17">
        <f>IF(AND(Участники!$A18&lt;&gt;"",OR($Q$60&gt;$Q18,AND($Q$60=$Q18,$R$60&gt;$R18))),1,"")</f>
        <v>1</v>
      </c>
      <c r="DV18" s="18">
        <v>1</v>
      </c>
      <c r="DW18" s="19">
        <f>IF(Участники!A18="","",IF($AD$61+1=Участники!$B$6-CD$61,$AD$61+1,$AD$61+SUMIF(S$11:S18,CONCATENATE("=",S18),DV$11:DV18)))</f>
        <v>15</v>
      </c>
    </row>
    <row r="19" spans="1:127" x14ac:dyDescent="0.25">
      <c r="A19" s="49" t="s">
        <v>45</v>
      </c>
      <c r="B19" s="49" t="s">
        <v>33</v>
      </c>
      <c r="C19" s="49" t="s">
        <v>81</v>
      </c>
      <c r="D19" s="13"/>
      <c r="E19" s="2"/>
      <c r="F19" s="2"/>
      <c r="G19" s="2"/>
      <c r="H19" s="2"/>
      <c r="I19" s="2"/>
      <c r="J19" s="2"/>
      <c r="K19" s="2"/>
      <c r="L19" s="2"/>
      <c r="M19" s="2"/>
      <c r="N19" s="2"/>
      <c r="O19" s="14">
        <f>Тур1!N19</f>
        <v>8</v>
      </c>
      <c r="P19" s="14">
        <f>Тур2!N19</f>
        <v>4</v>
      </c>
      <c r="Q19" s="15">
        <f t="shared" si="0"/>
        <v>12</v>
      </c>
      <c r="R19" s="15">
        <f>IF(A19="","",Тур1!O19+Тур2!O19)</f>
        <v>156</v>
      </c>
      <c r="S19" s="15">
        <f>IF(Участники!A19="","",IF($AE$61+1=Участники!$B$6-CE$61,$AE$61+1,CONCATENATE($AE$61+1,"-",Участники!$B$6-CE$61)))</f>
        <v>9</v>
      </c>
      <c r="T19" s="5">
        <v>1</v>
      </c>
      <c r="W19" s="17" t="str">
        <f>IF(AND(Участники!$A19&lt;&gt;"",OR($Q$11&lt;$Q19,AND($Q$11=$Q19,$R$11&lt;$R19))),1,"")</f>
        <v/>
      </c>
      <c r="X19" s="17">
        <f>IF(AND(Участники!$A19&lt;&gt;"",OR($Q$12&lt;$Q19,AND($Q$12=$Q19,$R$12&lt;$R19))),1,"")</f>
        <v>1</v>
      </c>
      <c r="Y19" s="17">
        <f>IF(AND(Участники!$A19&lt;&gt;"",OR($Q$13&lt;$Q19,AND($Q$13=$Q19,$R$13&lt;$R19))),1,"")</f>
        <v>1</v>
      </c>
      <c r="Z19" s="17">
        <f>IF(AND(Участники!$A19&lt;&gt;"",OR($Q$14&lt;$Q19,AND($Q$14=$Q19,$R$14&lt;$R19))),1,"")</f>
        <v>1</v>
      </c>
      <c r="AA19" s="17" t="str">
        <f>IF(AND(Участники!$A19&lt;&gt;"",OR($Q$15&lt;$Q19,AND($Q$15=$Q19,$R$15&lt;$R19))),1,"")</f>
        <v/>
      </c>
      <c r="AB19" s="17">
        <f>IF(AND(Участники!$A19&lt;&gt;"",OR($Q$16&lt;$Q19,AND($Q$16=$Q19,$R$16&lt;$R19))),1,"")</f>
        <v>1</v>
      </c>
      <c r="AC19" s="17" t="str">
        <f>IF(AND(Участники!$A19&lt;&gt;"",OR($Q$17&lt;$Q19,AND($Q$17=$Q19,$R$17&lt;$R19))),1,"")</f>
        <v/>
      </c>
      <c r="AD19" s="17">
        <f>IF(AND(Участники!$A19&lt;&gt;"",OR($Q$18&lt;$Q19,AND($Q$18=$Q19,$R$18&lt;$R19))),1,"")</f>
        <v>1</v>
      </c>
      <c r="AE19" s="16" t="str">
        <f>IF(AND(Участники!$A19&lt;&gt;"",OR($Q$19&lt;$Q19,AND($Q$19=$Q19,$R$19&lt;$R19))),1,"")</f>
        <v/>
      </c>
      <c r="AF19" s="17">
        <f>IF(AND(Участники!$A19&lt;&gt;"",OR($Q$20&lt;$Q19,AND($Q$20=$Q19,$R$20&lt;$R19))),1,"")</f>
        <v>1</v>
      </c>
      <c r="AG19" s="17">
        <f>IF(AND(Участники!$A19&lt;&gt;"",OR($Q$21&lt;$Q19,AND($Q$21=$Q19,$R$21&lt;$R19))),1,"")</f>
        <v>1</v>
      </c>
      <c r="AH19" s="17">
        <f>IF(AND(Участники!$A19&lt;&gt;"",OR($Q$22&lt;$Q19,AND($Q$22=$Q19,$R$22&lt;$R19))),1,"")</f>
        <v>1</v>
      </c>
      <c r="AI19" s="17">
        <f>IF(AND(Участники!$A19&lt;&gt;"",OR($Q$23&lt;$Q19,AND($Q$23=$Q19,$R$23&lt;$R19))),1,"")</f>
        <v>1</v>
      </c>
      <c r="AJ19" s="17">
        <f>IF(AND(Участники!$A19&lt;&gt;"",OR($Q$24&lt;$Q19,AND($Q$24=$Q19,$R$24&lt;$R19))),1,"")</f>
        <v>1</v>
      </c>
      <c r="AK19" s="17">
        <f>IF(AND(Участники!$A19&lt;&gt;"",OR($Q$25&lt;$Q19,AND($Q$25=$Q19,$R$25&lt;$R19))),1,"")</f>
        <v>1</v>
      </c>
      <c r="AL19" s="17" t="str">
        <f>IF(AND(Участники!$A19&lt;&gt;"",OR($Q$26&lt;$Q19,AND($Q$26=$Q19,$R$26&lt;$R19))),1,"")</f>
        <v/>
      </c>
      <c r="AM19" s="17" t="str">
        <f>IF(AND(Участники!$A19&lt;&gt;"",OR($Q$27&lt;$Q19,AND($Q$27=$Q19,$R$27&lt;$R19))),1,"")</f>
        <v/>
      </c>
      <c r="AN19" s="17">
        <f>IF(AND(Участники!$A19&lt;&gt;"",OR($Q$28&lt;$Q19,AND($Q$28=$Q19,$R$28&lt;$R19))),1,"")</f>
        <v>1</v>
      </c>
      <c r="AO19" s="17">
        <f>IF(AND(Участники!$A19&lt;&gt;"",OR($Q$29&lt;$Q19,AND($Q$29=$Q19,$R$29&lt;$R19))),1,"")</f>
        <v>1</v>
      </c>
      <c r="AP19" s="17">
        <f>IF(AND(Участники!$A19&lt;&gt;"",OR($Q$30&lt;$Q19,AND($Q$30=$Q19,$R$30&lt;$R19))),1,"")</f>
        <v>1</v>
      </c>
      <c r="AQ19" s="17">
        <f>IF(AND(Участники!$A19&lt;&gt;"",OR($Q$31&lt;$Q19,AND($Q$31=$Q19,$R$31&lt;$R19))),1,"")</f>
        <v>1</v>
      </c>
      <c r="AR19" s="17" t="str">
        <f>IF(AND(Участники!$A19&lt;&gt;"",OR($Q$32&lt;$Q19,AND($Q$32=$Q19,$R$32&lt;$R19))),1,"")</f>
        <v/>
      </c>
      <c r="AS19" s="17">
        <f>IF(AND(Участники!$A19&lt;&gt;"",OR($Q$33&lt;$Q19,AND($Q$33=$Q19,$R$33&lt;$R19))),1,"")</f>
        <v>1</v>
      </c>
      <c r="AT19" s="17" t="str">
        <f>IF(AND(Участники!$A19&lt;&gt;"",OR($Q$34&lt;$Q19,AND($Q$34=$Q19,$R$34&lt;$R19))),1,"")</f>
        <v/>
      </c>
      <c r="AU19" s="17">
        <f>IF(AND(Участники!$A19&lt;&gt;"",OR($Q$35&lt;$Q19,AND($Q$35=$Q19,$R$35&lt;$R19))),1,"")</f>
        <v>1</v>
      </c>
      <c r="AV19" s="17">
        <f>IF(AND(Участники!$A19&lt;&gt;"",OR($Q$36&lt;$Q19,AND($Q$36=$Q19,$R$36&lt;$R19))),1,"")</f>
        <v>1</v>
      </c>
      <c r="AW19" s="17">
        <f>IF(AND(Участники!$A19&lt;&gt;"",OR($Q$37&lt;$Q19,AND($Q$37=$Q19,$R$37&lt;$R19))),1,"")</f>
        <v>1</v>
      </c>
      <c r="AX19" s="17">
        <f>IF(AND(Участники!$A19&lt;&gt;"",OR($Q$38&lt;$Q19,AND($Q$38=$Q19,$R$38&lt;$R19))),1,"")</f>
        <v>1</v>
      </c>
      <c r="AY19" s="17">
        <f>IF(AND(Участники!$A19&lt;&gt;"",OR($Q$39&lt;$Q19,AND($Q$39=$Q19,$R$39&lt;$R19))),1,"")</f>
        <v>1</v>
      </c>
      <c r="AZ19" s="17" t="str">
        <f>IF(AND(Участники!$A19&lt;&gt;"",OR($Q$40&lt;$Q19,AND($Q$40=$Q19,$R$40&lt;$R19))),1,"")</f>
        <v/>
      </c>
      <c r="BA19" s="17" t="str">
        <f>IF(AND(Участники!$A19&lt;&gt;"",OR($Q$41&lt;$Q19,AND($Q$41=$Q19,$R$41&lt;$R19))),1,"")</f>
        <v/>
      </c>
      <c r="BB19" s="17" t="str">
        <f>IF(AND(Участники!$A19&lt;&gt;"",OR($Q$42&lt;$Q19,AND($Q$42=$Q19,$R$42&lt;$R19))),1,"")</f>
        <v/>
      </c>
      <c r="BC19" s="17" t="str">
        <f>IF(AND(Участники!$A19&lt;&gt;"",OR($Q$43&lt;$Q19,AND($Q$43=$Q19,$R$43&lt;$R19))),1,"")</f>
        <v/>
      </c>
      <c r="BD19" s="17" t="str">
        <f>IF(AND(Участники!$A19&lt;&gt;"",OR($Q$44&lt;$Q19,AND($Q$44=$Q19,$R$44&lt;$R19))),1,"")</f>
        <v/>
      </c>
      <c r="BE19" s="17" t="str">
        <f>IF(AND(Участники!$A19&lt;&gt;"",OR($Q$45&lt;$Q19,AND($Q$45=$Q19,$R$45&lt;$R19))),1,"")</f>
        <v/>
      </c>
      <c r="BF19" s="17" t="str">
        <f>IF(AND(Участники!$A19&lt;&gt;"",OR($Q$46&lt;$Q19,AND($Q$46=$Q19,$R$46&lt;$R19))),1,"")</f>
        <v/>
      </c>
      <c r="BG19" s="17" t="str">
        <f>IF(AND(Участники!$A19&lt;&gt;"",OR($Q$47&lt;$Q19,AND($Q$47=$Q19,$R$47&lt;$R19))),1,"")</f>
        <v/>
      </c>
      <c r="BH19" s="17" t="str">
        <f>IF(AND(Участники!$A19&lt;&gt;"",OR($Q$48&lt;$Q19,AND($Q$48=$Q19,$R$48&lt;$R19))),1,"")</f>
        <v/>
      </c>
      <c r="BI19" s="17" t="str">
        <f>IF(AND(Участники!$A19&lt;&gt;"",OR($Q$49&lt;$Q19,AND($Q$49=$Q19,$R$49&lt;$R19))),1,"")</f>
        <v/>
      </c>
      <c r="BJ19" s="17" t="str">
        <f>IF(AND(Участники!$A19&lt;&gt;"",OR($Q$50&lt;$Q19,AND($Q$50=$Q19,$R$50&lt;$R19))),1,"")</f>
        <v/>
      </c>
      <c r="BK19" s="17" t="str">
        <f>IF(AND(Участники!$A19&lt;&gt;"",OR($Q$51&lt;$Q19,AND($Q$51=$Q19,$R$51&lt;$R19))),1,"")</f>
        <v/>
      </c>
      <c r="BL19" s="17" t="str">
        <f>IF(AND(Участники!$A19&lt;&gt;"",OR($Q$52&lt;$Q19,AND($Q$52=$Q19,$R$52&lt;$R19))),1,"")</f>
        <v/>
      </c>
      <c r="BM19" s="17" t="str">
        <f>IF(AND(Участники!$A19&lt;&gt;"",OR($Q$53&lt;$Q19,AND($Q$53=$Q19,$R$53&lt;$R19))),1,"")</f>
        <v/>
      </c>
      <c r="BN19" s="17" t="str">
        <f>IF(AND(Участники!$A19&lt;&gt;"",OR($Q$54&lt;$Q19,AND($Q$54=$Q19,$R$54&lt;$R19))),1,"")</f>
        <v/>
      </c>
      <c r="BO19" s="17" t="str">
        <f>IF(AND(Участники!$A19&lt;&gt;"",OR($Q$55&lt;$Q19,AND($Q$55=$Q19,$R$55&lt;$R19))),1,"")</f>
        <v/>
      </c>
      <c r="BP19" s="17" t="str">
        <f>IF(AND(Участники!$A19&lt;&gt;"",OR($Q$56&lt;$Q19,AND($Q$56=$Q19,$R$56&lt;$R19))),1,"")</f>
        <v/>
      </c>
      <c r="BQ19" s="17" t="str">
        <f>IF(AND(Участники!$A19&lt;&gt;"",OR($Q$57&lt;$Q19,AND($Q$57=$Q19,$R$57&lt;$R19))),1,"")</f>
        <v/>
      </c>
      <c r="BR19" s="17" t="str">
        <f>IF(AND(Участники!$A19&lt;&gt;"",OR($Q$58&lt;$Q19,AND($Q$58=$Q19,$R$58&lt;$R19))),1,"")</f>
        <v/>
      </c>
      <c r="BS19" s="17" t="str">
        <f>IF(AND(Участники!$A19&lt;&gt;"",OR($Q$59&lt;$Q19,AND($Q$59=$Q19,$R$59&lt;$R19))),1,"")</f>
        <v/>
      </c>
      <c r="BT19" s="17" t="str">
        <f>IF(AND(Участники!$A19&lt;&gt;"",OR($Q$60&lt;$Q19,AND($Q$60=$Q19,$R$60&lt;$R19))),1,"")</f>
        <v/>
      </c>
      <c r="BW19" s="17">
        <f>IF(AND(Участники!$A19&lt;&gt;"",OR($Q$11&gt;$Q19,AND($Q$11=$Q19,$R$11&gt;$R19))),1,"")</f>
        <v>1</v>
      </c>
      <c r="BX19" s="17" t="str">
        <f>IF(AND(Участники!$A19&lt;&gt;"",OR($Q$12&gt;$Q19,AND($Q$12=$Q19,$R$12&gt;$R19))),1,"")</f>
        <v/>
      </c>
      <c r="BY19" s="17" t="str">
        <f>IF(AND(Участники!$A19&lt;&gt;"",OR($Q$13&gt;$Q19,AND($Q$13=$Q19,$R$13&gt;$R19))),1,"")</f>
        <v/>
      </c>
      <c r="BZ19" s="17" t="str">
        <f>IF(AND(Участники!$A19&lt;&gt;"",OR($Q$14&gt;$Q19,AND($Q$14=$Q19,$R$14&gt;$R19))),1,"")</f>
        <v/>
      </c>
      <c r="CA19" s="17">
        <f>IF(AND(Участники!$A19&lt;&gt;"",OR($Q$15&gt;$Q19,AND($Q$15=$Q19,$R$15&gt;$R19))),1,"")</f>
        <v>1</v>
      </c>
      <c r="CB19" s="17" t="str">
        <f>IF(AND(Участники!$A19&lt;&gt;"",OR($Q$16&gt;$Q19,AND($Q$16=$Q19,$R$16&gt;$R19))),1,"")</f>
        <v/>
      </c>
      <c r="CC19" s="17">
        <f>IF(AND(Участники!$A19&lt;&gt;"",OR($Q$17&gt;$Q19,AND($Q$17=$Q19,$R$17&gt;$R19))),1,"")</f>
        <v>1</v>
      </c>
      <c r="CD19" s="17" t="str">
        <f>IF(AND(Участники!$A19&lt;&gt;"",OR($Q$18&gt;$Q19,AND($Q$18=$Q19,$R$18&gt;$R19))),1,"")</f>
        <v/>
      </c>
      <c r="CE19" s="16" t="str">
        <f>IF(AND(Участники!$A19&lt;&gt;"",OR($Q$19&gt;$Q19,AND($Q$19=$Q19,$R$19&gt;$R19))),1,"")</f>
        <v/>
      </c>
      <c r="CF19" s="17" t="str">
        <f>IF(AND(Участники!$A19&lt;&gt;"",OR($Q$20&gt;$Q19,AND($Q$20=$Q19,$R$20&gt;$R19))),1,"")</f>
        <v/>
      </c>
      <c r="CG19" s="17" t="str">
        <f>IF(AND(Участники!$A19&lt;&gt;"",OR($Q$21&gt;$Q19,AND($Q$21=$Q19,$R$21&gt;$R19))),1,"")</f>
        <v/>
      </c>
      <c r="CH19" s="17" t="str">
        <f>IF(AND(Участники!$A19&lt;&gt;"",OR($Q$22&gt;$Q19,AND($Q$22=$Q19,$R$22&gt;$R19))),1,"")</f>
        <v/>
      </c>
      <c r="CI19" s="17" t="str">
        <f>IF(AND(Участники!$A19&lt;&gt;"",OR($Q$23&gt;$Q19,AND($Q$23=$Q19,$R$23&gt;$R19))),1,"")</f>
        <v/>
      </c>
      <c r="CJ19" s="17" t="str">
        <f>IF(AND(Участники!$A19&lt;&gt;"",OR($Q$24&gt;$Q19,AND($Q$24=$Q19,$R$24&gt;$R19))),1,"")</f>
        <v/>
      </c>
      <c r="CK19" s="17" t="str">
        <f>IF(AND(Участники!$A19&lt;&gt;"",OR($Q$25&gt;$Q19,AND($Q$25=$Q19,$R$25&gt;$R19))),1,"")</f>
        <v/>
      </c>
      <c r="CL19" s="17">
        <f>IF(AND(Участники!$A19&lt;&gt;"",OR($Q$26&gt;$Q19,AND($Q$26=$Q19,$R$26&gt;$R19))),1,"")</f>
        <v>1</v>
      </c>
      <c r="CM19" s="17">
        <f>IF(AND(Участники!$A19&lt;&gt;"",OR($Q$27&gt;$Q19,AND($Q$27=$Q19,$R$27&gt;$R19))),1,"")</f>
        <v>1</v>
      </c>
      <c r="CN19" s="17" t="str">
        <f>IF(AND(Участники!$A19&lt;&gt;"",OR($Q$28&gt;$Q19,AND($Q$28=$Q19,$R$28&gt;$R19))),1,"")</f>
        <v/>
      </c>
      <c r="CO19" s="17" t="str">
        <f>IF(AND(Участники!$A19&lt;&gt;"",OR($Q$29&gt;$Q19,AND($Q$29=$Q19,$R$29&gt;$R19))),1,"")</f>
        <v/>
      </c>
      <c r="CP19" s="17" t="str">
        <f>IF(AND(Участники!$A19&lt;&gt;"",OR($Q$30&gt;$Q19,AND($Q$30=$Q19,$R$30&gt;$R19))),1,"")</f>
        <v/>
      </c>
      <c r="CQ19" s="17" t="str">
        <f>IF(AND(Участники!$A19&lt;&gt;"",OR($Q$31&gt;$Q19,AND($Q$31=$Q19,$R$31&gt;$R19))),1,"")</f>
        <v/>
      </c>
      <c r="CR19" s="17">
        <f>IF(AND(Участники!$A19&lt;&gt;"",OR($Q$32&gt;$Q19,AND($Q$32=$Q19,$R$32&gt;$R19))),1,"")</f>
        <v>1</v>
      </c>
      <c r="CS19" s="17" t="str">
        <f>IF(AND(Участники!$A19&lt;&gt;"",OR($Q$33&gt;$Q19,AND($Q$33=$Q19,$R$33&gt;$R19))),1,"")</f>
        <v/>
      </c>
      <c r="CT19" s="17">
        <f>IF(AND(Участники!$A19&lt;&gt;"",OR($Q$34&gt;$Q19,AND($Q$34=$Q19,$R$34&gt;$R19))),1,"")</f>
        <v>1</v>
      </c>
      <c r="CU19" s="17" t="str">
        <f>IF(AND(Участники!$A19&lt;&gt;"",OR($Q$35&gt;$Q19,AND($Q$35=$Q19,$R$35&gt;$R19))),1,"")</f>
        <v/>
      </c>
      <c r="CV19" s="17" t="str">
        <f>IF(AND(Участники!$A19&lt;&gt;"",OR($Q$36&gt;$Q19,AND($Q$36=$Q19,$R$36&gt;$R19))),1,"")</f>
        <v/>
      </c>
      <c r="CW19" s="17" t="str">
        <f>IF(AND(Участники!$A19&lt;&gt;"",OR($Q$37&gt;$Q19,AND($Q$37=$Q19,$R$37&gt;$R19))),1,"")</f>
        <v/>
      </c>
      <c r="CX19" s="17" t="str">
        <f>IF(AND(Участники!$A19&lt;&gt;"",OR($Q$38&gt;$Q19,AND($Q$38=$Q19,$R$38&gt;$R19))),1,"")</f>
        <v/>
      </c>
      <c r="CY19" s="17" t="str">
        <f>IF(AND(Участники!$A19&lt;&gt;"",OR($Q$39&gt;$Q19,AND($Q$39=$Q19,$R$39&gt;$R19))),1,"")</f>
        <v/>
      </c>
      <c r="CZ19" s="17">
        <f>IF(AND(Участники!$A19&lt;&gt;"",OR($Q$40&gt;$Q19,AND($Q$40=$Q19,$R$40&gt;$R19))),1,"")</f>
        <v>1</v>
      </c>
      <c r="DA19" s="17">
        <f>IF(AND(Участники!$A19&lt;&gt;"",OR($Q$41&gt;$Q19,AND($Q$41=$Q19,$R$41&gt;$R19))),1,"")</f>
        <v>1</v>
      </c>
      <c r="DB19" s="17">
        <f>IF(AND(Участники!$A19&lt;&gt;"",OR($Q$42&gt;$Q19,AND($Q$42=$Q19,$R$42&gt;$R19))),1,"")</f>
        <v>1</v>
      </c>
      <c r="DC19" s="17">
        <f>IF(AND(Участники!$A19&lt;&gt;"",OR($Q$43&gt;$Q19,AND($Q$43=$Q19,$R$43&gt;$R19))),1,"")</f>
        <v>1</v>
      </c>
      <c r="DD19" s="17">
        <f>IF(AND(Участники!$A19&lt;&gt;"",OR($Q$44&gt;$Q19,AND($Q$44=$Q19,$R$44&gt;$R19))),1,"")</f>
        <v>1</v>
      </c>
      <c r="DE19" s="17">
        <f>IF(AND(Участники!$A19&lt;&gt;"",OR($Q$45&gt;$Q19,AND($Q$45=$Q19,$R$45&gt;$R19))),1,"")</f>
        <v>1</v>
      </c>
      <c r="DF19" s="17">
        <f>IF(AND(Участники!$A19&lt;&gt;"",OR($Q$46&gt;$Q19,AND($Q$46=$Q19,$R$46&gt;$R19))),1,"")</f>
        <v>1</v>
      </c>
      <c r="DG19" s="17">
        <f>IF(AND(Участники!$A19&lt;&gt;"",OR($Q$47&gt;$Q19,AND($Q$47=$Q19,$R$47&gt;$R19))),1,"")</f>
        <v>1</v>
      </c>
      <c r="DH19" s="17">
        <f>IF(AND(Участники!$A19&lt;&gt;"",OR($Q$48&gt;$Q19,AND($Q$48=$Q19,$R$48&gt;$R19))),1,"")</f>
        <v>1</v>
      </c>
      <c r="DI19" s="17">
        <f>IF(AND(Участники!$A19&lt;&gt;"",OR($Q$49&gt;$Q19,AND($Q$49=$Q19,$R$49&gt;$R19))),1,"")</f>
        <v>1</v>
      </c>
      <c r="DJ19" s="17">
        <f>IF(AND(Участники!$A19&lt;&gt;"",OR($Q$50&gt;$Q19,AND($Q$50=$Q19,$R$50&gt;$R19))),1,"")</f>
        <v>1</v>
      </c>
      <c r="DK19" s="17">
        <f>IF(AND(Участники!$A19&lt;&gt;"",OR($Q$51&gt;$Q19,AND($Q$51=$Q19,$R$51&gt;$R19))),1,"")</f>
        <v>1</v>
      </c>
      <c r="DL19" s="17">
        <f>IF(AND(Участники!$A19&lt;&gt;"",OR($Q$52&gt;$Q19,AND($Q$52=$Q19,$R$52&gt;$R19))),1,"")</f>
        <v>1</v>
      </c>
      <c r="DM19" s="17">
        <f>IF(AND(Участники!$A19&lt;&gt;"",OR($Q$53&gt;$Q19,AND($Q$53=$Q19,$R$53&gt;$R19))),1,"")</f>
        <v>1</v>
      </c>
      <c r="DN19" s="17">
        <f>IF(AND(Участники!$A19&lt;&gt;"",OR($Q$54&gt;$Q19,AND($Q$54=$Q19,$R$54&gt;$R19))),1,"")</f>
        <v>1</v>
      </c>
      <c r="DO19" s="17">
        <f>IF(AND(Участники!$A19&lt;&gt;"",OR($Q$55&gt;$Q19,AND($Q$55=$Q19,$R$55&gt;$R19))),1,"")</f>
        <v>1</v>
      </c>
      <c r="DP19" s="17">
        <f>IF(AND(Участники!$A19&lt;&gt;"",OR($Q$56&gt;$Q19,AND($Q$56=$Q19,$R$56&gt;$R19))),1,"")</f>
        <v>1</v>
      </c>
      <c r="DQ19" s="17">
        <f>IF(AND(Участники!$A19&lt;&gt;"",OR($Q$57&gt;$Q19,AND($Q$57=$Q19,$R$57&gt;$R19))),1,"")</f>
        <v>1</v>
      </c>
      <c r="DR19" s="17">
        <f>IF(AND(Участники!$A19&lt;&gt;"",OR($Q$58&gt;$Q19,AND($Q$58=$Q19,$R$58&gt;$R19))),1,"")</f>
        <v>1</v>
      </c>
      <c r="DS19" s="17">
        <f>IF(AND(Участники!$A19&lt;&gt;"",OR($Q$59&gt;$Q19,AND($Q$59=$Q19,$R$59&gt;$R19))),1,"")</f>
        <v>1</v>
      </c>
      <c r="DT19" s="17">
        <f>IF(AND(Участники!$A19&lt;&gt;"",OR($Q$60&gt;$Q19,AND($Q$60=$Q19,$R$60&gt;$R19))),1,"")</f>
        <v>1</v>
      </c>
      <c r="DV19" s="18">
        <v>1</v>
      </c>
      <c r="DW19" s="19">
        <f>IF(Участники!A19="","",IF($AE$61+1=Участники!$B$6-CE$61,$AE$61+1,$AE$61+SUMIF(S$11:S19,CONCATENATE("=",S19),DV$11:DV19)))</f>
        <v>9</v>
      </c>
    </row>
    <row r="20" spans="1:127" x14ac:dyDescent="0.25">
      <c r="A20" s="49" t="s">
        <v>46</v>
      </c>
      <c r="B20" s="49" t="s">
        <v>47</v>
      </c>
      <c r="C20" s="49" t="s">
        <v>83</v>
      </c>
      <c r="D20" s="13"/>
      <c r="E20" s="2"/>
      <c r="F20" s="2"/>
      <c r="G20" s="2"/>
      <c r="H20" s="2"/>
      <c r="I20" s="2"/>
      <c r="J20" s="2"/>
      <c r="K20" s="2"/>
      <c r="L20" s="2"/>
      <c r="M20" s="2"/>
      <c r="N20" s="2"/>
      <c r="O20" s="14">
        <f>Тур1!N20</f>
        <v>7</v>
      </c>
      <c r="P20" s="14">
        <f>Тур2!N20</f>
        <v>3</v>
      </c>
      <c r="Q20" s="15">
        <f t="shared" si="0"/>
        <v>10</v>
      </c>
      <c r="R20" s="15">
        <f>IF(A20="","",Тур1!O20+Тур2!O20)</f>
        <v>143</v>
      </c>
      <c r="S20" s="15">
        <f>IF(Участники!A20="","",IF($AF$61+1=Участники!$B$6-CF$61,$AF$61+1,CONCATENATE($AF$61+1,"-",Участники!$B$6-CF$61)))</f>
        <v>14</v>
      </c>
      <c r="T20" s="5">
        <v>1</v>
      </c>
      <c r="W20" s="17" t="str">
        <f>IF(AND(Участники!$A20&lt;&gt;"",OR($Q$11&lt;$Q20,AND($Q$11=$Q20,$R$11&lt;$R20))),1,"")</f>
        <v/>
      </c>
      <c r="X20" s="17">
        <f>IF(AND(Участники!$A20&lt;&gt;"",OR($Q$12&lt;$Q20,AND($Q$12=$Q20,$R$12&lt;$R20))),1,"")</f>
        <v>1</v>
      </c>
      <c r="Y20" s="17" t="str">
        <f>IF(AND(Участники!$A20&lt;&gt;"",OR($Q$13&lt;$Q20,AND($Q$13=$Q20,$R$13&lt;$R20))),1,"")</f>
        <v/>
      </c>
      <c r="Z20" s="17">
        <f>IF(AND(Участники!$A20&lt;&gt;"",OR($Q$14&lt;$Q20,AND($Q$14=$Q20,$R$14&lt;$R20))),1,"")</f>
        <v>1</v>
      </c>
      <c r="AA20" s="17" t="str">
        <f>IF(AND(Участники!$A20&lt;&gt;"",OR($Q$15&lt;$Q20,AND($Q$15=$Q20,$R$15&lt;$R20))),1,"")</f>
        <v/>
      </c>
      <c r="AB20" s="17">
        <f>IF(AND(Участники!$A20&lt;&gt;"",OR($Q$16&lt;$Q20,AND($Q$16=$Q20,$R$16&lt;$R20))),1,"")</f>
        <v>1</v>
      </c>
      <c r="AC20" s="17" t="str">
        <f>IF(AND(Участники!$A20&lt;&gt;"",OR($Q$17&lt;$Q20,AND($Q$17=$Q20,$R$17&lt;$R20))),1,"")</f>
        <v/>
      </c>
      <c r="AD20" s="17">
        <f>IF(AND(Участники!$A20&lt;&gt;"",OR($Q$18&lt;$Q20,AND($Q$18=$Q20,$R$18&lt;$R20))),1,"")</f>
        <v>1</v>
      </c>
      <c r="AE20" s="17" t="str">
        <f>IF(AND(Участники!$A20&lt;&gt;"",OR($Q$19&lt;$Q20,AND($Q$19=$Q20,$R$19&lt;$R20))),1,"")</f>
        <v/>
      </c>
      <c r="AF20" s="16" t="str">
        <f>IF(AND(Участники!$A20&lt;&gt;"",OR($Q$20&lt;$Q20,AND($Q$20=$Q20,$R$20&lt;$R20))),1,"")</f>
        <v/>
      </c>
      <c r="AG20" s="17" t="str">
        <f>IF(AND(Участники!$A20&lt;&gt;"",OR($Q$21&lt;$Q20,AND($Q$21=$Q20,$R$21&lt;$R20))),1,"")</f>
        <v/>
      </c>
      <c r="AH20" s="17" t="str">
        <f>IF(AND(Участники!$A20&lt;&gt;"",OR($Q$22&lt;$Q20,AND($Q$22=$Q20,$R$22&lt;$R20))),1,"")</f>
        <v/>
      </c>
      <c r="AI20" s="17">
        <f>IF(AND(Участники!$A20&lt;&gt;"",OR($Q$23&lt;$Q20,AND($Q$23=$Q20,$R$23&lt;$R20))),1,"")</f>
        <v>1</v>
      </c>
      <c r="AJ20" s="17">
        <f>IF(AND(Участники!$A20&lt;&gt;"",OR($Q$24&lt;$Q20,AND($Q$24=$Q20,$R$24&lt;$R20))),1,"")</f>
        <v>1</v>
      </c>
      <c r="AK20" s="17" t="str">
        <f>IF(AND(Участники!$A20&lt;&gt;"",OR($Q$25&lt;$Q20,AND($Q$25=$Q20,$R$25&lt;$R20))),1,"")</f>
        <v/>
      </c>
      <c r="AL20" s="17" t="str">
        <f>IF(AND(Участники!$A20&lt;&gt;"",OR($Q$26&lt;$Q20,AND($Q$26=$Q20,$R$26&lt;$R20))),1,"")</f>
        <v/>
      </c>
      <c r="AM20" s="17" t="str">
        <f>IF(AND(Участники!$A20&lt;&gt;"",OR($Q$27&lt;$Q20,AND($Q$27=$Q20,$R$27&lt;$R20))),1,"")</f>
        <v/>
      </c>
      <c r="AN20" s="17">
        <f>IF(AND(Участники!$A20&lt;&gt;"",OR($Q$28&lt;$Q20,AND($Q$28=$Q20,$R$28&lt;$R20))),1,"")</f>
        <v>1</v>
      </c>
      <c r="AO20" s="17">
        <f>IF(AND(Участники!$A20&lt;&gt;"",OR($Q$29&lt;$Q20,AND($Q$29=$Q20,$R$29&lt;$R20))),1,"")</f>
        <v>1</v>
      </c>
      <c r="AP20" s="17">
        <f>IF(AND(Участники!$A20&lt;&gt;"",OR($Q$30&lt;$Q20,AND($Q$30=$Q20,$R$30&lt;$R20))),1,"")</f>
        <v>1</v>
      </c>
      <c r="AQ20" s="17">
        <f>IF(AND(Участники!$A20&lt;&gt;"",OR($Q$31&lt;$Q20,AND($Q$31=$Q20,$R$31&lt;$R20))),1,"")</f>
        <v>1</v>
      </c>
      <c r="AR20" s="17" t="str">
        <f>IF(AND(Участники!$A20&lt;&gt;"",OR($Q$32&lt;$Q20,AND($Q$32=$Q20,$R$32&lt;$R20))),1,"")</f>
        <v/>
      </c>
      <c r="AS20" s="17">
        <f>IF(AND(Участники!$A20&lt;&gt;"",OR($Q$33&lt;$Q20,AND($Q$33=$Q20,$R$33&lt;$R20))),1,"")</f>
        <v>1</v>
      </c>
      <c r="AT20" s="17" t="str">
        <f>IF(AND(Участники!$A20&lt;&gt;"",OR($Q$34&lt;$Q20,AND($Q$34=$Q20,$R$34&lt;$R20))),1,"")</f>
        <v/>
      </c>
      <c r="AU20" s="17">
        <f>IF(AND(Участники!$A20&lt;&gt;"",OR($Q$35&lt;$Q20,AND($Q$35=$Q20,$R$35&lt;$R20))),1,"")</f>
        <v>1</v>
      </c>
      <c r="AV20" s="17">
        <f>IF(AND(Участники!$A20&lt;&gt;"",OR($Q$36&lt;$Q20,AND($Q$36=$Q20,$R$36&lt;$R20))),1,"")</f>
        <v>1</v>
      </c>
      <c r="AW20" s="17">
        <f>IF(AND(Участники!$A20&lt;&gt;"",OR($Q$37&lt;$Q20,AND($Q$37=$Q20,$R$37&lt;$R20))),1,"")</f>
        <v>1</v>
      </c>
      <c r="AX20" s="17">
        <f>IF(AND(Участники!$A20&lt;&gt;"",OR($Q$38&lt;$Q20,AND($Q$38=$Q20,$R$38&lt;$R20))),1,"")</f>
        <v>1</v>
      </c>
      <c r="AY20" s="17">
        <f>IF(AND(Участники!$A20&lt;&gt;"",OR($Q$39&lt;$Q20,AND($Q$39=$Q20,$R$39&lt;$R20))),1,"")</f>
        <v>1</v>
      </c>
      <c r="AZ20" s="17" t="str">
        <f>IF(AND(Участники!$A20&lt;&gt;"",OR($Q$40&lt;$Q20,AND($Q$40=$Q20,$R$40&lt;$R20))),1,"")</f>
        <v/>
      </c>
      <c r="BA20" s="17" t="str">
        <f>IF(AND(Участники!$A20&lt;&gt;"",OR($Q$41&lt;$Q20,AND($Q$41=$Q20,$R$41&lt;$R20))),1,"")</f>
        <v/>
      </c>
      <c r="BB20" s="17" t="str">
        <f>IF(AND(Участники!$A20&lt;&gt;"",OR($Q$42&lt;$Q20,AND($Q$42=$Q20,$R$42&lt;$R20))),1,"")</f>
        <v/>
      </c>
      <c r="BC20" s="17" t="str">
        <f>IF(AND(Участники!$A20&lt;&gt;"",OR($Q$43&lt;$Q20,AND($Q$43=$Q20,$R$43&lt;$R20))),1,"")</f>
        <v/>
      </c>
      <c r="BD20" s="17" t="str">
        <f>IF(AND(Участники!$A20&lt;&gt;"",OR($Q$44&lt;$Q20,AND($Q$44=$Q20,$R$44&lt;$R20))),1,"")</f>
        <v/>
      </c>
      <c r="BE20" s="17" t="str">
        <f>IF(AND(Участники!$A20&lt;&gt;"",OR($Q$45&lt;$Q20,AND($Q$45=$Q20,$R$45&lt;$R20))),1,"")</f>
        <v/>
      </c>
      <c r="BF20" s="17" t="str">
        <f>IF(AND(Участники!$A20&lt;&gt;"",OR($Q$46&lt;$Q20,AND($Q$46=$Q20,$R$46&lt;$R20))),1,"")</f>
        <v/>
      </c>
      <c r="BG20" s="17" t="str">
        <f>IF(AND(Участники!$A20&lt;&gt;"",OR($Q$47&lt;$Q20,AND($Q$47=$Q20,$R$47&lt;$R20))),1,"")</f>
        <v/>
      </c>
      <c r="BH20" s="17" t="str">
        <f>IF(AND(Участники!$A20&lt;&gt;"",OR($Q$48&lt;$Q20,AND($Q$48=$Q20,$R$48&lt;$R20))),1,"")</f>
        <v/>
      </c>
      <c r="BI20" s="17" t="str">
        <f>IF(AND(Участники!$A20&lt;&gt;"",OR($Q$49&lt;$Q20,AND($Q$49=$Q20,$R$49&lt;$R20))),1,"")</f>
        <v/>
      </c>
      <c r="BJ20" s="17" t="str">
        <f>IF(AND(Участники!$A20&lt;&gt;"",OR($Q$50&lt;$Q20,AND($Q$50=$Q20,$R$50&lt;$R20))),1,"")</f>
        <v/>
      </c>
      <c r="BK20" s="17" t="str">
        <f>IF(AND(Участники!$A20&lt;&gt;"",OR($Q$51&lt;$Q20,AND($Q$51=$Q20,$R$51&lt;$R20))),1,"")</f>
        <v/>
      </c>
      <c r="BL20" s="17" t="str">
        <f>IF(AND(Участники!$A20&lt;&gt;"",OR($Q$52&lt;$Q20,AND($Q$52=$Q20,$R$52&lt;$R20))),1,"")</f>
        <v/>
      </c>
      <c r="BM20" s="17" t="str">
        <f>IF(AND(Участники!$A20&lt;&gt;"",OR($Q$53&lt;$Q20,AND($Q$53=$Q20,$R$53&lt;$R20))),1,"")</f>
        <v/>
      </c>
      <c r="BN20" s="17" t="str">
        <f>IF(AND(Участники!$A20&lt;&gt;"",OR($Q$54&lt;$Q20,AND($Q$54=$Q20,$R$54&lt;$R20))),1,"")</f>
        <v/>
      </c>
      <c r="BO20" s="17" t="str">
        <f>IF(AND(Участники!$A20&lt;&gt;"",OR($Q$55&lt;$Q20,AND($Q$55=$Q20,$R$55&lt;$R20))),1,"")</f>
        <v/>
      </c>
      <c r="BP20" s="17" t="str">
        <f>IF(AND(Участники!$A20&lt;&gt;"",OR($Q$56&lt;$Q20,AND($Q$56=$Q20,$R$56&lt;$R20))),1,"")</f>
        <v/>
      </c>
      <c r="BQ20" s="17" t="str">
        <f>IF(AND(Участники!$A20&lt;&gt;"",OR($Q$57&lt;$Q20,AND($Q$57=$Q20,$R$57&lt;$R20))),1,"")</f>
        <v/>
      </c>
      <c r="BR20" s="17" t="str">
        <f>IF(AND(Участники!$A20&lt;&gt;"",OR($Q$58&lt;$Q20,AND($Q$58=$Q20,$R$58&lt;$R20))),1,"")</f>
        <v/>
      </c>
      <c r="BS20" s="17" t="str">
        <f>IF(AND(Участники!$A20&lt;&gt;"",OR($Q$59&lt;$Q20,AND($Q$59=$Q20,$R$59&lt;$R20))),1,"")</f>
        <v/>
      </c>
      <c r="BT20" s="17" t="str">
        <f>IF(AND(Участники!$A20&lt;&gt;"",OR($Q$60&lt;$Q20,AND($Q$60=$Q20,$R$60&lt;$R20))),1,"")</f>
        <v/>
      </c>
      <c r="BW20" s="17">
        <f>IF(AND(Участники!$A20&lt;&gt;"",OR($Q$11&gt;$Q20,AND($Q$11=$Q20,$R$11&gt;$R20))),1,"")</f>
        <v>1</v>
      </c>
      <c r="BX20" s="17" t="str">
        <f>IF(AND(Участники!$A20&lt;&gt;"",OR($Q$12&gt;$Q20,AND($Q$12=$Q20,$R$12&gt;$R20))),1,"")</f>
        <v/>
      </c>
      <c r="BY20" s="17">
        <f>IF(AND(Участники!$A20&lt;&gt;"",OR($Q$13&gt;$Q20,AND($Q$13=$Q20,$R$13&gt;$R20))),1,"")</f>
        <v>1</v>
      </c>
      <c r="BZ20" s="17" t="str">
        <f>IF(AND(Участники!$A20&lt;&gt;"",OR($Q$14&gt;$Q20,AND($Q$14=$Q20,$R$14&gt;$R20))),1,"")</f>
        <v/>
      </c>
      <c r="CA20" s="17">
        <f>IF(AND(Участники!$A20&lt;&gt;"",OR($Q$15&gt;$Q20,AND($Q$15=$Q20,$R$15&gt;$R20))),1,"")</f>
        <v>1</v>
      </c>
      <c r="CB20" s="17" t="str">
        <f>IF(AND(Участники!$A20&lt;&gt;"",OR($Q$16&gt;$Q20,AND($Q$16=$Q20,$R$16&gt;$R20))),1,"")</f>
        <v/>
      </c>
      <c r="CC20" s="17">
        <f>IF(AND(Участники!$A20&lt;&gt;"",OR($Q$17&gt;$Q20,AND($Q$17=$Q20,$R$17&gt;$R20))),1,"")</f>
        <v>1</v>
      </c>
      <c r="CD20" s="17" t="str">
        <f>IF(AND(Участники!$A20&lt;&gt;"",OR($Q$18&gt;$Q20,AND($Q$18=$Q20,$R$18&gt;$R20))),1,"")</f>
        <v/>
      </c>
      <c r="CE20" s="17">
        <f>IF(AND(Участники!$A20&lt;&gt;"",OR($Q$19&gt;$Q20,AND($Q$19=$Q20,$R$19&gt;$R20))),1,"")</f>
        <v>1</v>
      </c>
      <c r="CF20" s="16" t="str">
        <f>IF(AND(Участники!$A20&lt;&gt;"",OR($Q$20&gt;$Q20,AND($Q$20=$Q20,$R$20&gt;$R20))),1,"")</f>
        <v/>
      </c>
      <c r="CG20" s="17">
        <f>IF(AND(Участники!$A20&lt;&gt;"",OR($Q$21&gt;$Q20,AND($Q$21=$Q20,$R$21&gt;$R20))),1,"")</f>
        <v>1</v>
      </c>
      <c r="CH20" s="17">
        <f>IF(AND(Участники!$A20&lt;&gt;"",OR($Q$22&gt;$Q20,AND($Q$22=$Q20,$R$22&gt;$R20))),1,"")</f>
        <v>1</v>
      </c>
      <c r="CI20" s="17" t="str">
        <f>IF(AND(Участники!$A20&lt;&gt;"",OR($Q$23&gt;$Q20,AND($Q$23=$Q20,$R$23&gt;$R20))),1,"")</f>
        <v/>
      </c>
      <c r="CJ20" s="17" t="str">
        <f>IF(AND(Участники!$A20&lt;&gt;"",OR($Q$24&gt;$Q20,AND($Q$24=$Q20,$R$24&gt;$R20))),1,"")</f>
        <v/>
      </c>
      <c r="CK20" s="17">
        <f>IF(AND(Участники!$A20&lt;&gt;"",OR($Q$25&gt;$Q20,AND($Q$25=$Q20,$R$25&gt;$R20))),1,"")</f>
        <v>1</v>
      </c>
      <c r="CL20" s="17">
        <f>IF(AND(Участники!$A20&lt;&gt;"",OR($Q$26&gt;$Q20,AND($Q$26=$Q20,$R$26&gt;$R20))),1,"")</f>
        <v>1</v>
      </c>
      <c r="CM20" s="17">
        <f>IF(AND(Участники!$A20&lt;&gt;"",OR($Q$27&gt;$Q20,AND($Q$27=$Q20,$R$27&gt;$R20))),1,"")</f>
        <v>1</v>
      </c>
      <c r="CN20" s="17" t="str">
        <f>IF(AND(Участники!$A20&lt;&gt;"",OR($Q$28&gt;$Q20,AND($Q$28=$Q20,$R$28&gt;$R20))),1,"")</f>
        <v/>
      </c>
      <c r="CO20" s="17" t="str">
        <f>IF(AND(Участники!$A20&lt;&gt;"",OR($Q$29&gt;$Q20,AND($Q$29=$Q20,$R$29&gt;$R20))),1,"")</f>
        <v/>
      </c>
      <c r="CP20" s="17" t="str">
        <f>IF(AND(Участники!$A20&lt;&gt;"",OR($Q$30&gt;$Q20,AND($Q$30=$Q20,$R$30&gt;$R20))),1,"")</f>
        <v/>
      </c>
      <c r="CQ20" s="17" t="str">
        <f>IF(AND(Участники!$A20&lt;&gt;"",OR($Q$31&gt;$Q20,AND($Q$31=$Q20,$R$31&gt;$R20))),1,"")</f>
        <v/>
      </c>
      <c r="CR20" s="17">
        <f>IF(AND(Участники!$A20&lt;&gt;"",OR($Q$32&gt;$Q20,AND($Q$32=$Q20,$R$32&gt;$R20))),1,"")</f>
        <v>1</v>
      </c>
      <c r="CS20" s="17" t="str">
        <f>IF(AND(Участники!$A20&lt;&gt;"",OR($Q$33&gt;$Q20,AND($Q$33=$Q20,$R$33&gt;$R20))),1,"")</f>
        <v/>
      </c>
      <c r="CT20" s="17">
        <f>IF(AND(Участники!$A20&lt;&gt;"",OR($Q$34&gt;$Q20,AND($Q$34=$Q20,$R$34&gt;$R20))),1,"")</f>
        <v>1</v>
      </c>
      <c r="CU20" s="17" t="str">
        <f>IF(AND(Участники!$A20&lt;&gt;"",OR($Q$35&gt;$Q20,AND($Q$35=$Q20,$R$35&gt;$R20))),1,"")</f>
        <v/>
      </c>
      <c r="CV20" s="17" t="str">
        <f>IF(AND(Участники!$A20&lt;&gt;"",OR($Q$36&gt;$Q20,AND($Q$36=$Q20,$R$36&gt;$R20))),1,"")</f>
        <v/>
      </c>
      <c r="CW20" s="17" t="str">
        <f>IF(AND(Участники!$A20&lt;&gt;"",OR($Q$37&gt;$Q20,AND($Q$37=$Q20,$R$37&gt;$R20))),1,"")</f>
        <v/>
      </c>
      <c r="CX20" s="17" t="str">
        <f>IF(AND(Участники!$A20&lt;&gt;"",OR($Q$38&gt;$Q20,AND($Q$38=$Q20,$R$38&gt;$R20))),1,"")</f>
        <v/>
      </c>
      <c r="CY20" s="17" t="str">
        <f>IF(AND(Участники!$A20&lt;&gt;"",OR($Q$39&gt;$Q20,AND($Q$39=$Q20,$R$39&gt;$R20))),1,"")</f>
        <v/>
      </c>
      <c r="CZ20" s="17">
        <f>IF(AND(Участники!$A20&lt;&gt;"",OR($Q$40&gt;$Q20,AND($Q$40=$Q20,$R$40&gt;$R20))),1,"")</f>
        <v>1</v>
      </c>
      <c r="DA20" s="17">
        <f>IF(AND(Участники!$A20&lt;&gt;"",OR($Q$41&gt;$Q20,AND($Q$41=$Q20,$R$41&gt;$R20))),1,"")</f>
        <v>1</v>
      </c>
      <c r="DB20" s="17">
        <f>IF(AND(Участники!$A20&lt;&gt;"",OR($Q$42&gt;$Q20,AND($Q$42=$Q20,$R$42&gt;$R20))),1,"")</f>
        <v>1</v>
      </c>
      <c r="DC20" s="17">
        <f>IF(AND(Участники!$A20&lt;&gt;"",OR($Q$43&gt;$Q20,AND($Q$43=$Q20,$R$43&gt;$R20))),1,"")</f>
        <v>1</v>
      </c>
      <c r="DD20" s="17">
        <f>IF(AND(Участники!$A20&lt;&gt;"",OR($Q$44&gt;$Q20,AND($Q$44=$Q20,$R$44&gt;$R20))),1,"")</f>
        <v>1</v>
      </c>
      <c r="DE20" s="17">
        <f>IF(AND(Участники!$A20&lt;&gt;"",OR($Q$45&gt;$Q20,AND($Q$45=$Q20,$R$45&gt;$R20))),1,"")</f>
        <v>1</v>
      </c>
      <c r="DF20" s="17">
        <f>IF(AND(Участники!$A20&lt;&gt;"",OR($Q$46&gt;$Q20,AND($Q$46=$Q20,$R$46&gt;$R20))),1,"")</f>
        <v>1</v>
      </c>
      <c r="DG20" s="17">
        <f>IF(AND(Участники!$A20&lt;&gt;"",OR($Q$47&gt;$Q20,AND($Q$47=$Q20,$R$47&gt;$R20))),1,"")</f>
        <v>1</v>
      </c>
      <c r="DH20" s="17">
        <f>IF(AND(Участники!$A20&lt;&gt;"",OR($Q$48&gt;$Q20,AND($Q$48=$Q20,$R$48&gt;$R20))),1,"")</f>
        <v>1</v>
      </c>
      <c r="DI20" s="17">
        <f>IF(AND(Участники!$A20&lt;&gt;"",OR($Q$49&gt;$Q20,AND($Q$49=$Q20,$R$49&gt;$R20))),1,"")</f>
        <v>1</v>
      </c>
      <c r="DJ20" s="17">
        <f>IF(AND(Участники!$A20&lt;&gt;"",OR($Q$50&gt;$Q20,AND($Q$50=$Q20,$R$50&gt;$R20))),1,"")</f>
        <v>1</v>
      </c>
      <c r="DK20" s="17">
        <f>IF(AND(Участники!$A20&lt;&gt;"",OR($Q$51&gt;$Q20,AND($Q$51=$Q20,$R$51&gt;$R20))),1,"")</f>
        <v>1</v>
      </c>
      <c r="DL20" s="17">
        <f>IF(AND(Участники!$A20&lt;&gt;"",OR($Q$52&gt;$Q20,AND($Q$52=$Q20,$R$52&gt;$R20))),1,"")</f>
        <v>1</v>
      </c>
      <c r="DM20" s="17">
        <f>IF(AND(Участники!$A20&lt;&gt;"",OR($Q$53&gt;$Q20,AND($Q$53=$Q20,$R$53&gt;$R20))),1,"")</f>
        <v>1</v>
      </c>
      <c r="DN20" s="17">
        <f>IF(AND(Участники!$A20&lt;&gt;"",OR($Q$54&gt;$Q20,AND($Q$54=$Q20,$R$54&gt;$R20))),1,"")</f>
        <v>1</v>
      </c>
      <c r="DO20" s="17">
        <f>IF(AND(Участники!$A20&lt;&gt;"",OR($Q$55&gt;$Q20,AND($Q$55=$Q20,$R$55&gt;$R20))),1,"")</f>
        <v>1</v>
      </c>
      <c r="DP20" s="17">
        <f>IF(AND(Участники!$A20&lt;&gt;"",OR($Q$56&gt;$Q20,AND($Q$56=$Q20,$R$56&gt;$R20))),1,"")</f>
        <v>1</v>
      </c>
      <c r="DQ20" s="17">
        <f>IF(AND(Участники!$A20&lt;&gt;"",OR($Q$57&gt;$Q20,AND($Q$57=$Q20,$R$57&gt;$R20))),1,"")</f>
        <v>1</v>
      </c>
      <c r="DR20" s="17">
        <f>IF(AND(Участники!$A20&lt;&gt;"",OR($Q$58&gt;$Q20,AND($Q$58=$Q20,$R$58&gt;$R20))),1,"")</f>
        <v>1</v>
      </c>
      <c r="DS20" s="17">
        <f>IF(AND(Участники!$A20&lt;&gt;"",OR($Q$59&gt;$Q20,AND($Q$59=$Q20,$R$59&gt;$R20))),1,"")</f>
        <v>1</v>
      </c>
      <c r="DT20" s="17">
        <f>IF(AND(Участники!$A20&lt;&gt;"",OR($Q$60&gt;$Q20,AND($Q$60=$Q20,$R$60&gt;$R20))),1,"")</f>
        <v>1</v>
      </c>
      <c r="DV20" s="18">
        <v>1</v>
      </c>
      <c r="DW20" s="19">
        <f>IF(Участники!A20="","",IF($AF$61+1=Участники!$B$6-CF$61,$AF$61+1,$AF$61+SUMIF(S$11:S20,CONCATENATE("=",S20),DV$11:DV20)))</f>
        <v>14</v>
      </c>
    </row>
    <row r="21" spans="1:127" x14ac:dyDescent="0.25">
      <c r="A21" s="49" t="s">
        <v>48</v>
      </c>
      <c r="B21" s="49" t="s">
        <v>49</v>
      </c>
      <c r="C21" s="49" t="s">
        <v>82</v>
      </c>
      <c r="D21" s="13"/>
      <c r="E21" s="2"/>
      <c r="F21" s="2"/>
      <c r="G21" s="2"/>
      <c r="H21" s="2"/>
      <c r="I21" s="2"/>
      <c r="J21" s="2"/>
      <c r="K21" s="2"/>
      <c r="L21" s="2"/>
      <c r="M21" s="2"/>
      <c r="N21" s="2"/>
      <c r="O21" s="14">
        <f>Тур1!N21</f>
        <v>7</v>
      </c>
      <c r="P21" s="14">
        <f>Тур2!N21</f>
        <v>4</v>
      </c>
      <c r="Q21" s="15">
        <f t="shared" si="0"/>
        <v>11</v>
      </c>
      <c r="R21" s="15">
        <f>IF(A21="","",Тур1!O21+Тур2!O21)</f>
        <v>145</v>
      </c>
      <c r="S21" s="15">
        <f>IF(Участники!A21="","",IF($AG$61+1=Участники!$B$6-CG$61,$AG$61+1,CONCATENATE($AG$61+1,"-",Участники!$B$6-CG$61)))</f>
        <v>12</v>
      </c>
      <c r="T21" s="5">
        <v>1</v>
      </c>
      <c r="W21" s="17" t="str">
        <f>IF(AND(Участники!$A21&lt;&gt;"",OR($Q$11&lt;$Q21,AND($Q$11=$Q21,$R$11&lt;$R21))),1,"")</f>
        <v/>
      </c>
      <c r="X21" s="17">
        <f>IF(AND(Участники!$A21&lt;&gt;"",OR($Q$12&lt;$Q21,AND($Q$12=$Q21,$R$12&lt;$R21))),1,"")</f>
        <v>1</v>
      </c>
      <c r="Y21" s="17" t="str">
        <f>IF(AND(Участники!$A21&lt;&gt;"",OR($Q$13&lt;$Q21,AND($Q$13=$Q21,$R$13&lt;$R21))),1,"")</f>
        <v/>
      </c>
      <c r="Z21" s="17">
        <f>IF(AND(Участники!$A21&lt;&gt;"",OR($Q$14&lt;$Q21,AND($Q$14=$Q21,$R$14&lt;$R21))),1,"")</f>
        <v>1</v>
      </c>
      <c r="AA21" s="17" t="str">
        <f>IF(AND(Участники!$A21&lt;&gt;"",OR($Q$15&lt;$Q21,AND($Q$15=$Q21,$R$15&lt;$R21))),1,"")</f>
        <v/>
      </c>
      <c r="AB21" s="17">
        <f>IF(AND(Участники!$A21&lt;&gt;"",OR($Q$16&lt;$Q21,AND($Q$16=$Q21,$R$16&lt;$R21))),1,"")</f>
        <v>1</v>
      </c>
      <c r="AC21" s="17" t="str">
        <f>IF(AND(Участники!$A21&lt;&gt;"",OR($Q$17&lt;$Q21,AND($Q$17=$Q21,$R$17&lt;$R21))),1,"")</f>
        <v/>
      </c>
      <c r="AD21" s="17">
        <f>IF(AND(Участники!$A21&lt;&gt;"",OR($Q$18&lt;$Q21,AND($Q$18=$Q21,$R$18&lt;$R21))),1,"")</f>
        <v>1</v>
      </c>
      <c r="AE21" s="17" t="str">
        <f>IF(AND(Участники!$A21&lt;&gt;"",OR($Q$19&lt;$Q21,AND($Q$19=$Q21,$R$19&lt;$R21))),1,"")</f>
        <v/>
      </c>
      <c r="AF21" s="17">
        <f>IF(AND(Участники!$A21&lt;&gt;"",OR($Q$20&lt;$Q21,AND($Q$20=$Q21,$R$20&lt;$R21))),1,"")</f>
        <v>1</v>
      </c>
      <c r="AG21" s="16" t="str">
        <f>IF(AND(Участники!$A21&lt;&gt;"",OR($Q$21&lt;$Q21,AND($Q$21=$Q21,$R$21&lt;$R21))),1,"")</f>
        <v/>
      </c>
      <c r="AH21" s="17" t="str">
        <f>IF(AND(Участники!$A21&lt;&gt;"",OR($Q$22&lt;$Q21,AND($Q$22=$Q21,$R$22&lt;$R21))),1,"")</f>
        <v/>
      </c>
      <c r="AI21" s="17">
        <f>IF(AND(Участники!$A21&lt;&gt;"",OR($Q$23&lt;$Q21,AND($Q$23=$Q21,$R$23&lt;$R21))),1,"")</f>
        <v>1</v>
      </c>
      <c r="AJ21" s="17">
        <f>IF(AND(Участники!$A21&lt;&gt;"",OR($Q$24&lt;$Q21,AND($Q$24=$Q21,$R$24&lt;$R21))),1,"")</f>
        <v>1</v>
      </c>
      <c r="AK21" s="17">
        <f>IF(AND(Участники!$A21&lt;&gt;"",OR($Q$25&lt;$Q21,AND($Q$25=$Q21,$R$25&lt;$R21))),1,"")</f>
        <v>1</v>
      </c>
      <c r="AL21" s="17" t="str">
        <f>IF(AND(Участники!$A21&lt;&gt;"",OR($Q$26&lt;$Q21,AND($Q$26=$Q21,$R$26&lt;$R21))),1,"")</f>
        <v/>
      </c>
      <c r="AM21" s="17" t="str">
        <f>IF(AND(Участники!$A21&lt;&gt;"",OR($Q$27&lt;$Q21,AND($Q$27=$Q21,$R$27&lt;$R21))),1,"")</f>
        <v/>
      </c>
      <c r="AN21" s="17">
        <f>IF(AND(Участники!$A21&lt;&gt;"",OR($Q$28&lt;$Q21,AND($Q$28=$Q21,$R$28&lt;$R21))),1,"")</f>
        <v>1</v>
      </c>
      <c r="AO21" s="17">
        <f>IF(AND(Участники!$A21&lt;&gt;"",OR($Q$29&lt;$Q21,AND($Q$29=$Q21,$R$29&lt;$R21))),1,"")</f>
        <v>1</v>
      </c>
      <c r="AP21" s="17">
        <f>IF(AND(Участники!$A21&lt;&gt;"",OR($Q$30&lt;$Q21,AND($Q$30=$Q21,$R$30&lt;$R21))),1,"")</f>
        <v>1</v>
      </c>
      <c r="AQ21" s="17">
        <f>IF(AND(Участники!$A21&lt;&gt;"",OR($Q$31&lt;$Q21,AND($Q$31=$Q21,$R$31&lt;$R21))),1,"")</f>
        <v>1</v>
      </c>
      <c r="AR21" s="17" t="str">
        <f>IF(AND(Участники!$A21&lt;&gt;"",OR($Q$32&lt;$Q21,AND($Q$32=$Q21,$R$32&lt;$R21))),1,"")</f>
        <v/>
      </c>
      <c r="AS21" s="17">
        <f>IF(AND(Участники!$A21&lt;&gt;"",OR($Q$33&lt;$Q21,AND($Q$33=$Q21,$R$33&lt;$R21))),1,"")</f>
        <v>1</v>
      </c>
      <c r="AT21" s="17" t="str">
        <f>IF(AND(Участники!$A21&lt;&gt;"",OR($Q$34&lt;$Q21,AND($Q$34=$Q21,$R$34&lt;$R21))),1,"")</f>
        <v/>
      </c>
      <c r="AU21" s="17">
        <f>IF(AND(Участники!$A21&lt;&gt;"",OR($Q$35&lt;$Q21,AND($Q$35=$Q21,$R$35&lt;$R21))),1,"")</f>
        <v>1</v>
      </c>
      <c r="AV21" s="17">
        <f>IF(AND(Участники!$A21&lt;&gt;"",OR($Q$36&lt;$Q21,AND($Q$36=$Q21,$R$36&lt;$R21))),1,"")</f>
        <v>1</v>
      </c>
      <c r="AW21" s="17">
        <f>IF(AND(Участники!$A21&lt;&gt;"",OR($Q$37&lt;$Q21,AND($Q$37=$Q21,$R$37&lt;$R21))),1,"")</f>
        <v>1</v>
      </c>
      <c r="AX21" s="17">
        <f>IF(AND(Участники!$A21&lt;&gt;"",OR($Q$38&lt;$Q21,AND($Q$38=$Q21,$R$38&lt;$R21))),1,"")</f>
        <v>1</v>
      </c>
      <c r="AY21" s="17">
        <f>IF(AND(Участники!$A21&lt;&gt;"",OR($Q$39&lt;$Q21,AND($Q$39=$Q21,$R$39&lt;$R21))),1,"")</f>
        <v>1</v>
      </c>
      <c r="AZ21" s="17" t="str">
        <f>IF(AND(Участники!$A21&lt;&gt;"",OR($Q$40&lt;$Q21,AND($Q$40=$Q21,$R$40&lt;$R21))),1,"")</f>
        <v/>
      </c>
      <c r="BA21" s="17" t="str">
        <f>IF(AND(Участники!$A21&lt;&gt;"",OR($Q$41&lt;$Q21,AND($Q$41=$Q21,$R$41&lt;$R21))),1,"")</f>
        <v/>
      </c>
      <c r="BB21" s="17" t="str">
        <f>IF(AND(Участники!$A21&lt;&gt;"",OR($Q$42&lt;$Q21,AND($Q$42=$Q21,$R$42&lt;$R21))),1,"")</f>
        <v/>
      </c>
      <c r="BC21" s="17" t="str">
        <f>IF(AND(Участники!$A21&lt;&gt;"",OR($Q$43&lt;$Q21,AND($Q$43=$Q21,$R$43&lt;$R21))),1,"")</f>
        <v/>
      </c>
      <c r="BD21" s="17" t="str">
        <f>IF(AND(Участники!$A21&lt;&gt;"",OR($Q$44&lt;$Q21,AND($Q$44=$Q21,$R$44&lt;$R21))),1,"")</f>
        <v/>
      </c>
      <c r="BE21" s="17" t="str">
        <f>IF(AND(Участники!$A21&lt;&gt;"",OR($Q$45&lt;$Q21,AND($Q$45=$Q21,$R$45&lt;$R21))),1,"")</f>
        <v/>
      </c>
      <c r="BF21" s="17" t="str">
        <f>IF(AND(Участники!$A21&lt;&gt;"",OR($Q$46&lt;$Q21,AND($Q$46=$Q21,$R$46&lt;$R21))),1,"")</f>
        <v/>
      </c>
      <c r="BG21" s="17" t="str">
        <f>IF(AND(Участники!$A21&lt;&gt;"",OR($Q$47&lt;$Q21,AND($Q$47=$Q21,$R$47&lt;$R21))),1,"")</f>
        <v/>
      </c>
      <c r="BH21" s="17" t="str">
        <f>IF(AND(Участники!$A21&lt;&gt;"",OR($Q$48&lt;$Q21,AND($Q$48=$Q21,$R$48&lt;$R21))),1,"")</f>
        <v/>
      </c>
      <c r="BI21" s="17" t="str">
        <f>IF(AND(Участники!$A21&lt;&gt;"",OR($Q$49&lt;$Q21,AND($Q$49=$Q21,$R$49&lt;$R21))),1,"")</f>
        <v/>
      </c>
      <c r="BJ21" s="17" t="str">
        <f>IF(AND(Участники!$A21&lt;&gt;"",OR($Q$50&lt;$Q21,AND($Q$50=$Q21,$R$50&lt;$R21))),1,"")</f>
        <v/>
      </c>
      <c r="BK21" s="17" t="str">
        <f>IF(AND(Участники!$A21&lt;&gt;"",OR($Q$51&lt;$Q21,AND($Q$51=$Q21,$R$51&lt;$R21))),1,"")</f>
        <v/>
      </c>
      <c r="BL21" s="17" t="str">
        <f>IF(AND(Участники!$A21&lt;&gt;"",OR($Q$52&lt;$Q21,AND($Q$52=$Q21,$R$52&lt;$R21))),1,"")</f>
        <v/>
      </c>
      <c r="BM21" s="17" t="str">
        <f>IF(AND(Участники!$A21&lt;&gt;"",OR($Q$53&lt;$Q21,AND($Q$53=$Q21,$R$53&lt;$R21))),1,"")</f>
        <v/>
      </c>
      <c r="BN21" s="17" t="str">
        <f>IF(AND(Участники!$A21&lt;&gt;"",OR($Q$54&lt;$Q21,AND($Q$54=$Q21,$R$54&lt;$R21))),1,"")</f>
        <v/>
      </c>
      <c r="BO21" s="17" t="str">
        <f>IF(AND(Участники!$A21&lt;&gt;"",OR($Q$55&lt;$Q21,AND($Q$55=$Q21,$R$55&lt;$R21))),1,"")</f>
        <v/>
      </c>
      <c r="BP21" s="17" t="str">
        <f>IF(AND(Участники!$A21&lt;&gt;"",OR($Q$56&lt;$Q21,AND($Q$56=$Q21,$R$56&lt;$R21))),1,"")</f>
        <v/>
      </c>
      <c r="BQ21" s="17" t="str">
        <f>IF(AND(Участники!$A21&lt;&gt;"",OR($Q$57&lt;$Q21,AND($Q$57=$Q21,$R$57&lt;$R21))),1,"")</f>
        <v/>
      </c>
      <c r="BR21" s="17" t="str">
        <f>IF(AND(Участники!$A21&lt;&gt;"",OR($Q$58&lt;$Q21,AND($Q$58=$Q21,$R$58&lt;$R21))),1,"")</f>
        <v/>
      </c>
      <c r="BS21" s="17" t="str">
        <f>IF(AND(Участники!$A21&lt;&gt;"",OR($Q$59&lt;$Q21,AND($Q$59=$Q21,$R$59&lt;$R21))),1,"")</f>
        <v/>
      </c>
      <c r="BT21" s="17" t="str">
        <f>IF(AND(Участники!$A21&lt;&gt;"",OR($Q$60&lt;$Q21,AND($Q$60=$Q21,$R$60&lt;$R21))),1,"")</f>
        <v/>
      </c>
      <c r="BW21" s="17">
        <f>IF(AND(Участники!$A21&lt;&gt;"",OR($Q$11&gt;$Q21,AND($Q$11=$Q21,$R$11&gt;$R21))),1,"")</f>
        <v>1</v>
      </c>
      <c r="BX21" s="17" t="str">
        <f>IF(AND(Участники!$A21&lt;&gt;"",OR($Q$12&gt;$Q21,AND($Q$12=$Q21,$R$12&gt;$R21))),1,"")</f>
        <v/>
      </c>
      <c r="BY21" s="17">
        <f>IF(AND(Участники!$A21&lt;&gt;"",OR($Q$13&gt;$Q21,AND($Q$13=$Q21,$R$13&gt;$R21))),1,"")</f>
        <v>1</v>
      </c>
      <c r="BZ21" s="17" t="str">
        <f>IF(AND(Участники!$A21&lt;&gt;"",OR($Q$14&gt;$Q21,AND($Q$14=$Q21,$R$14&gt;$R21))),1,"")</f>
        <v/>
      </c>
      <c r="CA21" s="17">
        <f>IF(AND(Участники!$A21&lt;&gt;"",OR($Q$15&gt;$Q21,AND($Q$15=$Q21,$R$15&gt;$R21))),1,"")</f>
        <v>1</v>
      </c>
      <c r="CB21" s="17" t="str">
        <f>IF(AND(Участники!$A21&lt;&gt;"",OR($Q$16&gt;$Q21,AND($Q$16=$Q21,$R$16&gt;$R21))),1,"")</f>
        <v/>
      </c>
      <c r="CC21" s="17">
        <f>IF(AND(Участники!$A21&lt;&gt;"",OR($Q$17&gt;$Q21,AND($Q$17=$Q21,$R$17&gt;$R21))),1,"")</f>
        <v>1</v>
      </c>
      <c r="CD21" s="17" t="str">
        <f>IF(AND(Участники!$A21&lt;&gt;"",OR($Q$18&gt;$Q21,AND($Q$18=$Q21,$R$18&gt;$R21))),1,"")</f>
        <v/>
      </c>
      <c r="CE21" s="17">
        <f>IF(AND(Участники!$A21&lt;&gt;"",OR($Q$19&gt;$Q21,AND($Q$19=$Q21,$R$19&gt;$R21))),1,"")</f>
        <v>1</v>
      </c>
      <c r="CF21" s="17" t="str">
        <f>IF(AND(Участники!$A21&lt;&gt;"",OR($Q$20&gt;$Q21,AND($Q$20=$Q21,$R$20&gt;$R21))),1,"")</f>
        <v/>
      </c>
      <c r="CG21" s="16" t="str">
        <f>IF(AND(Участники!$A21&lt;&gt;"",OR($Q$21&gt;$Q21,AND($Q$21=$Q21,$R$21&gt;$R21))),1,"")</f>
        <v/>
      </c>
      <c r="CH21" s="17">
        <f>IF(AND(Участники!$A21&lt;&gt;"",OR($Q$22&gt;$Q21,AND($Q$22=$Q21,$R$22&gt;$R21))),1,"")</f>
        <v>1</v>
      </c>
      <c r="CI21" s="17" t="str">
        <f>IF(AND(Участники!$A21&lt;&gt;"",OR($Q$23&gt;$Q21,AND($Q$23=$Q21,$R$23&gt;$R21))),1,"")</f>
        <v/>
      </c>
      <c r="CJ21" s="17" t="str">
        <f>IF(AND(Участники!$A21&lt;&gt;"",OR($Q$24&gt;$Q21,AND($Q$24=$Q21,$R$24&gt;$R21))),1,"")</f>
        <v/>
      </c>
      <c r="CK21" s="17" t="str">
        <f>IF(AND(Участники!$A21&lt;&gt;"",OR($Q$25&gt;$Q21,AND($Q$25=$Q21,$R$25&gt;$R21))),1,"")</f>
        <v/>
      </c>
      <c r="CL21" s="17">
        <f>IF(AND(Участники!$A21&lt;&gt;"",OR($Q$26&gt;$Q21,AND($Q$26=$Q21,$R$26&gt;$R21))),1,"")</f>
        <v>1</v>
      </c>
      <c r="CM21" s="17">
        <f>IF(AND(Участники!$A21&lt;&gt;"",OR($Q$27&gt;$Q21,AND($Q$27=$Q21,$R$27&gt;$R21))),1,"")</f>
        <v>1</v>
      </c>
      <c r="CN21" s="17" t="str">
        <f>IF(AND(Участники!$A21&lt;&gt;"",OR($Q$28&gt;$Q21,AND($Q$28=$Q21,$R$28&gt;$R21))),1,"")</f>
        <v/>
      </c>
      <c r="CO21" s="17" t="str">
        <f>IF(AND(Участники!$A21&lt;&gt;"",OR($Q$29&gt;$Q21,AND($Q$29=$Q21,$R$29&gt;$R21))),1,"")</f>
        <v/>
      </c>
      <c r="CP21" s="17" t="str">
        <f>IF(AND(Участники!$A21&lt;&gt;"",OR($Q$30&gt;$Q21,AND($Q$30=$Q21,$R$30&gt;$R21))),1,"")</f>
        <v/>
      </c>
      <c r="CQ21" s="17" t="str">
        <f>IF(AND(Участники!$A21&lt;&gt;"",OR($Q$31&gt;$Q21,AND($Q$31=$Q21,$R$31&gt;$R21))),1,"")</f>
        <v/>
      </c>
      <c r="CR21" s="17">
        <f>IF(AND(Участники!$A21&lt;&gt;"",OR($Q$32&gt;$Q21,AND($Q$32=$Q21,$R$32&gt;$R21))),1,"")</f>
        <v>1</v>
      </c>
      <c r="CS21" s="17" t="str">
        <f>IF(AND(Участники!$A21&lt;&gt;"",OR($Q$33&gt;$Q21,AND($Q$33=$Q21,$R$33&gt;$R21))),1,"")</f>
        <v/>
      </c>
      <c r="CT21" s="17">
        <f>IF(AND(Участники!$A21&lt;&gt;"",OR($Q$34&gt;$Q21,AND($Q$34=$Q21,$R$34&gt;$R21))),1,"")</f>
        <v>1</v>
      </c>
      <c r="CU21" s="17" t="str">
        <f>IF(AND(Участники!$A21&lt;&gt;"",OR($Q$35&gt;$Q21,AND($Q$35=$Q21,$R$35&gt;$R21))),1,"")</f>
        <v/>
      </c>
      <c r="CV21" s="17" t="str">
        <f>IF(AND(Участники!$A21&lt;&gt;"",OR($Q$36&gt;$Q21,AND($Q$36=$Q21,$R$36&gt;$R21))),1,"")</f>
        <v/>
      </c>
      <c r="CW21" s="17" t="str">
        <f>IF(AND(Участники!$A21&lt;&gt;"",OR($Q$37&gt;$Q21,AND($Q$37=$Q21,$R$37&gt;$R21))),1,"")</f>
        <v/>
      </c>
      <c r="CX21" s="17" t="str">
        <f>IF(AND(Участники!$A21&lt;&gt;"",OR($Q$38&gt;$Q21,AND($Q$38=$Q21,$R$38&gt;$R21))),1,"")</f>
        <v/>
      </c>
      <c r="CY21" s="17" t="str">
        <f>IF(AND(Участники!$A21&lt;&gt;"",OR($Q$39&gt;$Q21,AND($Q$39=$Q21,$R$39&gt;$R21))),1,"")</f>
        <v/>
      </c>
      <c r="CZ21" s="17">
        <f>IF(AND(Участники!$A21&lt;&gt;"",OR($Q$40&gt;$Q21,AND($Q$40=$Q21,$R$40&gt;$R21))),1,"")</f>
        <v>1</v>
      </c>
      <c r="DA21" s="17">
        <f>IF(AND(Участники!$A21&lt;&gt;"",OR($Q$41&gt;$Q21,AND($Q$41=$Q21,$R$41&gt;$R21))),1,"")</f>
        <v>1</v>
      </c>
      <c r="DB21" s="17">
        <f>IF(AND(Участники!$A21&lt;&gt;"",OR($Q$42&gt;$Q21,AND($Q$42=$Q21,$R$42&gt;$R21))),1,"")</f>
        <v>1</v>
      </c>
      <c r="DC21" s="17">
        <f>IF(AND(Участники!$A21&lt;&gt;"",OR($Q$43&gt;$Q21,AND($Q$43=$Q21,$R$43&gt;$R21))),1,"")</f>
        <v>1</v>
      </c>
      <c r="DD21" s="17">
        <f>IF(AND(Участники!$A21&lt;&gt;"",OR($Q$44&gt;$Q21,AND($Q$44=$Q21,$R$44&gt;$R21))),1,"")</f>
        <v>1</v>
      </c>
      <c r="DE21" s="17">
        <f>IF(AND(Участники!$A21&lt;&gt;"",OR($Q$45&gt;$Q21,AND($Q$45=$Q21,$R$45&gt;$R21))),1,"")</f>
        <v>1</v>
      </c>
      <c r="DF21" s="17">
        <f>IF(AND(Участники!$A21&lt;&gt;"",OR($Q$46&gt;$Q21,AND($Q$46=$Q21,$R$46&gt;$R21))),1,"")</f>
        <v>1</v>
      </c>
      <c r="DG21" s="17">
        <f>IF(AND(Участники!$A21&lt;&gt;"",OR($Q$47&gt;$Q21,AND($Q$47=$Q21,$R$47&gt;$R21))),1,"")</f>
        <v>1</v>
      </c>
      <c r="DH21" s="17">
        <f>IF(AND(Участники!$A21&lt;&gt;"",OR($Q$48&gt;$Q21,AND($Q$48=$Q21,$R$48&gt;$R21))),1,"")</f>
        <v>1</v>
      </c>
      <c r="DI21" s="17">
        <f>IF(AND(Участники!$A21&lt;&gt;"",OR($Q$49&gt;$Q21,AND($Q$49=$Q21,$R$49&gt;$R21))),1,"")</f>
        <v>1</v>
      </c>
      <c r="DJ21" s="17">
        <f>IF(AND(Участники!$A21&lt;&gt;"",OR($Q$50&gt;$Q21,AND($Q$50=$Q21,$R$50&gt;$R21))),1,"")</f>
        <v>1</v>
      </c>
      <c r="DK21" s="17">
        <f>IF(AND(Участники!$A21&lt;&gt;"",OR($Q$51&gt;$Q21,AND($Q$51=$Q21,$R$51&gt;$R21))),1,"")</f>
        <v>1</v>
      </c>
      <c r="DL21" s="17">
        <f>IF(AND(Участники!$A21&lt;&gt;"",OR($Q$52&gt;$Q21,AND($Q$52=$Q21,$R$52&gt;$R21))),1,"")</f>
        <v>1</v>
      </c>
      <c r="DM21" s="17">
        <f>IF(AND(Участники!$A21&lt;&gt;"",OR($Q$53&gt;$Q21,AND($Q$53=$Q21,$R$53&gt;$R21))),1,"")</f>
        <v>1</v>
      </c>
      <c r="DN21" s="17">
        <f>IF(AND(Участники!$A21&lt;&gt;"",OR($Q$54&gt;$Q21,AND($Q$54=$Q21,$R$54&gt;$R21))),1,"")</f>
        <v>1</v>
      </c>
      <c r="DO21" s="17">
        <f>IF(AND(Участники!$A21&lt;&gt;"",OR($Q$55&gt;$Q21,AND($Q$55=$Q21,$R$55&gt;$R21))),1,"")</f>
        <v>1</v>
      </c>
      <c r="DP21" s="17">
        <f>IF(AND(Участники!$A21&lt;&gt;"",OR($Q$56&gt;$Q21,AND($Q$56=$Q21,$R$56&gt;$R21))),1,"")</f>
        <v>1</v>
      </c>
      <c r="DQ21" s="17">
        <f>IF(AND(Участники!$A21&lt;&gt;"",OR($Q$57&gt;$Q21,AND($Q$57=$Q21,$R$57&gt;$R21))),1,"")</f>
        <v>1</v>
      </c>
      <c r="DR21" s="17">
        <f>IF(AND(Участники!$A21&lt;&gt;"",OR($Q$58&gt;$Q21,AND($Q$58=$Q21,$R$58&gt;$R21))),1,"")</f>
        <v>1</v>
      </c>
      <c r="DS21" s="17">
        <f>IF(AND(Участники!$A21&lt;&gt;"",OR($Q$59&gt;$Q21,AND($Q$59=$Q21,$R$59&gt;$R21))),1,"")</f>
        <v>1</v>
      </c>
      <c r="DT21" s="17">
        <f>IF(AND(Участники!$A21&lt;&gt;"",OR($Q$60&gt;$Q21,AND($Q$60=$Q21,$R$60&gt;$R21))),1,"")</f>
        <v>1</v>
      </c>
      <c r="DV21" s="18">
        <v>1</v>
      </c>
      <c r="DW21" s="19">
        <f>IF(Участники!A21="","",IF($AG$61+1=Участники!$B$6-CG$61,$AG$61+1,$AG$61+SUMIF(S$11:S21,CONCATENATE("=",S21),DV$11:DV21)))</f>
        <v>12</v>
      </c>
    </row>
    <row r="22" spans="1:127" x14ac:dyDescent="0.25">
      <c r="A22" s="49" t="s">
        <v>50</v>
      </c>
      <c r="B22" s="49" t="s">
        <v>29</v>
      </c>
      <c r="C22" s="49" t="s">
        <v>84</v>
      </c>
      <c r="D22" s="13"/>
      <c r="E22" s="2"/>
      <c r="F22" s="2"/>
      <c r="G22" s="2"/>
      <c r="H22" s="2"/>
      <c r="I22" s="2"/>
      <c r="J22" s="2"/>
      <c r="K22" s="2"/>
      <c r="L22" s="2"/>
      <c r="M22" s="2"/>
      <c r="N22" s="2"/>
      <c r="O22" s="14">
        <f>Тур1!N22</f>
        <v>7</v>
      </c>
      <c r="P22" s="14">
        <f>Тур2!N22</f>
        <v>4</v>
      </c>
      <c r="Q22" s="15">
        <f t="shared" si="0"/>
        <v>11</v>
      </c>
      <c r="R22" s="15">
        <f>IF(A22="","",Тур1!O22+Тур2!O22)</f>
        <v>147</v>
      </c>
      <c r="S22" s="15">
        <f>IF(Участники!A22="","",IF($AH$61+1=Участники!$B$6-CH$61,$AH$61+1,CONCATENATE($AH$61+1,"-",Участники!$B$6-CH$61)))</f>
        <v>11</v>
      </c>
      <c r="T22" s="5" t="s">
        <v>35</v>
      </c>
      <c r="W22" s="17" t="str">
        <f>IF(AND(Участники!$A22&lt;&gt;"",OR($Q$11&lt;$Q22,AND($Q$11=$Q22,$R$11&lt;$R22))),1,"")</f>
        <v/>
      </c>
      <c r="X22" s="17">
        <f>IF(AND(Участники!$A22&lt;&gt;"",OR($Q$12&lt;$Q22,AND($Q$12=$Q22,$R$12&lt;$R22))),1,"")</f>
        <v>1</v>
      </c>
      <c r="Y22" s="17" t="str">
        <f>IF(AND(Участники!$A22&lt;&gt;"",OR($Q$13&lt;$Q22,AND($Q$13=$Q22,$R$13&lt;$R22))),1,"")</f>
        <v/>
      </c>
      <c r="Z22" s="17">
        <f>IF(AND(Участники!$A22&lt;&gt;"",OR($Q$14&lt;$Q22,AND($Q$14=$Q22,$R$14&lt;$R22))),1,"")</f>
        <v>1</v>
      </c>
      <c r="AA22" s="17" t="str">
        <f>IF(AND(Участники!$A22&lt;&gt;"",OR($Q$15&lt;$Q22,AND($Q$15=$Q22,$R$15&lt;$R22))),1,"")</f>
        <v/>
      </c>
      <c r="AB22" s="17">
        <f>IF(AND(Участники!$A22&lt;&gt;"",OR($Q$16&lt;$Q22,AND($Q$16=$Q22,$R$16&lt;$R22))),1,"")</f>
        <v>1</v>
      </c>
      <c r="AC22" s="17" t="str">
        <f>IF(AND(Участники!$A22&lt;&gt;"",OR($Q$17&lt;$Q22,AND($Q$17=$Q22,$R$17&lt;$R22))),1,"")</f>
        <v/>
      </c>
      <c r="AD22" s="17">
        <f>IF(AND(Участники!$A22&lt;&gt;"",OR($Q$18&lt;$Q22,AND($Q$18=$Q22,$R$18&lt;$R22))),1,"")</f>
        <v>1</v>
      </c>
      <c r="AE22" s="17" t="str">
        <f>IF(AND(Участники!$A22&lt;&gt;"",OR($Q$19&lt;$Q22,AND($Q$19=$Q22,$R$19&lt;$R22))),1,"")</f>
        <v/>
      </c>
      <c r="AF22" s="17">
        <f>IF(AND(Участники!$A22&lt;&gt;"",OR($Q$20&lt;$Q22,AND($Q$20=$Q22,$R$20&lt;$R22))),1,"")</f>
        <v>1</v>
      </c>
      <c r="AG22" s="17">
        <f>IF(AND(Участники!$A22&lt;&gt;"",OR($Q$21&lt;$Q22,AND($Q$21=$Q22,$R$21&lt;$R22))),1,"")</f>
        <v>1</v>
      </c>
      <c r="AH22" s="16" t="str">
        <f>IF(AND(Участники!$A22&lt;&gt;"",OR($Q$22&lt;$Q22,AND($Q$22=$Q22,$R$22&lt;$R22))),1,"")</f>
        <v/>
      </c>
      <c r="AI22" s="17">
        <f>IF(AND(Участники!$A22&lt;&gt;"",OR($Q$23&lt;$Q22,AND($Q$23=$Q22,$R$23&lt;$R22))),1,"")</f>
        <v>1</v>
      </c>
      <c r="AJ22" s="17">
        <f>IF(AND(Участники!$A22&lt;&gt;"",OR($Q$24&lt;$Q22,AND($Q$24=$Q22,$R$24&lt;$R22))),1,"")</f>
        <v>1</v>
      </c>
      <c r="AK22" s="17">
        <f>IF(AND(Участники!$A22&lt;&gt;"",OR($Q$25&lt;$Q22,AND($Q$25=$Q22,$R$25&lt;$R22))),1,"")</f>
        <v>1</v>
      </c>
      <c r="AL22" s="17" t="str">
        <f>IF(AND(Участники!$A22&lt;&gt;"",OR($Q$26&lt;$Q22,AND($Q$26=$Q22,$R$26&lt;$R22))),1,"")</f>
        <v/>
      </c>
      <c r="AM22" s="17" t="str">
        <f>IF(AND(Участники!$A22&lt;&gt;"",OR($Q$27&lt;$Q22,AND($Q$27=$Q22,$R$27&lt;$R22))),1,"")</f>
        <v/>
      </c>
      <c r="AN22" s="17">
        <f>IF(AND(Участники!$A22&lt;&gt;"",OR($Q$28&lt;$Q22,AND($Q$28=$Q22,$R$28&lt;$R22))),1,"")</f>
        <v>1</v>
      </c>
      <c r="AO22" s="17">
        <f>IF(AND(Участники!$A22&lt;&gt;"",OR($Q$29&lt;$Q22,AND($Q$29=$Q22,$R$29&lt;$R22))),1,"")</f>
        <v>1</v>
      </c>
      <c r="AP22" s="17">
        <f>IF(AND(Участники!$A22&lt;&gt;"",OR($Q$30&lt;$Q22,AND($Q$30=$Q22,$R$30&lt;$R22))),1,"")</f>
        <v>1</v>
      </c>
      <c r="AQ22" s="17">
        <f>IF(AND(Участники!$A22&lt;&gt;"",OR($Q$31&lt;$Q22,AND($Q$31=$Q22,$R$31&lt;$R22))),1,"")</f>
        <v>1</v>
      </c>
      <c r="AR22" s="17" t="str">
        <f>IF(AND(Участники!$A22&lt;&gt;"",OR($Q$32&lt;$Q22,AND($Q$32=$Q22,$R$32&lt;$R22))),1,"")</f>
        <v/>
      </c>
      <c r="AS22" s="17">
        <f>IF(AND(Участники!$A22&lt;&gt;"",OR($Q$33&lt;$Q22,AND($Q$33=$Q22,$R$33&lt;$R22))),1,"")</f>
        <v>1</v>
      </c>
      <c r="AT22" s="17" t="str">
        <f>IF(AND(Участники!$A22&lt;&gt;"",OR($Q$34&lt;$Q22,AND($Q$34=$Q22,$R$34&lt;$R22))),1,"")</f>
        <v/>
      </c>
      <c r="AU22" s="17">
        <f>IF(AND(Участники!$A22&lt;&gt;"",OR($Q$35&lt;$Q22,AND($Q$35=$Q22,$R$35&lt;$R22))),1,"")</f>
        <v>1</v>
      </c>
      <c r="AV22" s="17">
        <f>IF(AND(Участники!$A22&lt;&gt;"",OR($Q$36&lt;$Q22,AND($Q$36=$Q22,$R$36&lt;$R22))),1,"")</f>
        <v>1</v>
      </c>
      <c r="AW22" s="17">
        <f>IF(AND(Участники!$A22&lt;&gt;"",OR($Q$37&lt;$Q22,AND($Q$37=$Q22,$R$37&lt;$R22))),1,"")</f>
        <v>1</v>
      </c>
      <c r="AX22" s="17">
        <f>IF(AND(Участники!$A22&lt;&gt;"",OR($Q$38&lt;$Q22,AND($Q$38=$Q22,$R$38&lt;$R22))),1,"")</f>
        <v>1</v>
      </c>
      <c r="AY22" s="17">
        <f>IF(AND(Участники!$A22&lt;&gt;"",OR($Q$39&lt;$Q22,AND($Q$39=$Q22,$R$39&lt;$R22))),1,"")</f>
        <v>1</v>
      </c>
      <c r="AZ22" s="17" t="str">
        <f>IF(AND(Участники!$A22&lt;&gt;"",OR($Q$40&lt;$Q22,AND($Q$40=$Q22,$R$40&lt;$R22))),1,"")</f>
        <v/>
      </c>
      <c r="BA22" s="17" t="str">
        <f>IF(AND(Участники!$A22&lt;&gt;"",OR($Q$41&lt;$Q22,AND($Q$41=$Q22,$R$41&lt;$R22))),1,"")</f>
        <v/>
      </c>
      <c r="BB22" s="17" t="str">
        <f>IF(AND(Участники!$A22&lt;&gt;"",OR($Q$42&lt;$Q22,AND($Q$42=$Q22,$R$42&lt;$R22))),1,"")</f>
        <v/>
      </c>
      <c r="BC22" s="17" t="str">
        <f>IF(AND(Участники!$A22&lt;&gt;"",OR($Q$43&lt;$Q22,AND($Q$43=$Q22,$R$43&lt;$R22))),1,"")</f>
        <v/>
      </c>
      <c r="BD22" s="17" t="str">
        <f>IF(AND(Участники!$A22&lt;&gt;"",OR($Q$44&lt;$Q22,AND($Q$44=$Q22,$R$44&lt;$R22))),1,"")</f>
        <v/>
      </c>
      <c r="BE22" s="17" t="str">
        <f>IF(AND(Участники!$A22&lt;&gt;"",OR($Q$45&lt;$Q22,AND($Q$45=$Q22,$R$45&lt;$R22))),1,"")</f>
        <v/>
      </c>
      <c r="BF22" s="17" t="str">
        <f>IF(AND(Участники!$A22&lt;&gt;"",OR($Q$46&lt;$Q22,AND($Q$46=$Q22,$R$46&lt;$R22))),1,"")</f>
        <v/>
      </c>
      <c r="BG22" s="17" t="str">
        <f>IF(AND(Участники!$A22&lt;&gt;"",OR($Q$47&lt;$Q22,AND($Q$47=$Q22,$R$47&lt;$R22))),1,"")</f>
        <v/>
      </c>
      <c r="BH22" s="17" t="str">
        <f>IF(AND(Участники!$A22&lt;&gt;"",OR($Q$48&lt;$Q22,AND($Q$48=$Q22,$R$48&lt;$R22))),1,"")</f>
        <v/>
      </c>
      <c r="BI22" s="17" t="str">
        <f>IF(AND(Участники!$A22&lt;&gt;"",OR($Q$49&lt;$Q22,AND($Q$49=$Q22,$R$49&lt;$R22))),1,"")</f>
        <v/>
      </c>
      <c r="BJ22" s="17" t="str">
        <f>IF(AND(Участники!$A22&lt;&gt;"",OR($Q$50&lt;$Q22,AND($Q$50=$Q22,$R$50&lt;$R22))),1,"")</f>
        <v/>
      </c>
      <c r="BK22" s="17" t="str">
        <f>IF(AND(Участники!$A22&lt;&gt;"",OR($Q$51&lt;$Q22,AND($Q$51=$Q22,$R$51&lt;$R22))),1,"")</f>
        <v/>
      </c>
      <c r="BL22" s="17" t="str">
        <f>IF(AND(Участники!$A22&lt;&gt;"",OR($Q$52&lt;$Q22,AND($Q$52=$Q22,$R$52&lt;$R22))),1,"")</f>
        <v/>
      </c>
      <c r="BM22" s="17" t="str">
        <f>IF(AND(Участники!$A22&lt;&gt;"",OR($Q$53&lt;$Q22,AND($Q$53=$Q22,$R$53&lt;$R22))),1,"")</f>
        <v/>
      </c>
      <c r="BN22" s="17" t="str">
        <f>IF(AND(Участники!$A22&lt;&gt;"",OR($Q$54&lt;$Q22,AND($Q$54=$Q22,$R$54&lt;$R22))),1,"")</f>
        <v/>
      </c>
      <c r="BO22" s="17" t="str">
        <f>IF(AND(Участники!$A22&lt;&gt;"",OR($Q$55&lt;$Q22,AND($Q$55=$Q22,$R$55&lt;$R22))),1,"")</f>
        <v/>
      </c>
      <c r="BP22" s="17" t="str">
        <f>IF(AND(Участники!$A22&lt;&gt;"",OR($Q$56&lt;$Q22,AND($Q$56=$Q22,$R$56&lt;$R22))),1,"")</f>
        <v/>
      </c>
      <c r="BQ22" s="17" t="str">
        <f>IF(AND(Участники!$A22&lt;&gt;"",OR($Q$57&lt;$Q22,AND($Q$57=$Q22,$R$57&lt;$R22))),1,"")</f>
        <v/>
      </c>
      <c r="BR22" s="17" t="str">
        <f>IF(AND(Участники!$A22&lt;&gt;"",OR($Q$58&lt;$Q22,AND($Q$58=$Q22,$R$58&lt;$R22))),1,"")</f>
        <v/>
      </c>
      <c r="BS22" s="17" t="str">
        <f>IF(AND(Участники!$A22&lt;&gt;"",OR($Q$59&lt;$Q22,AND($Q$59=$Q22,$R$59&lt;$R22))),1,"")</f>
        <v/>
      </c>
      <c r="BT22" s="17" t="str">
        <f>IF(AND(Участники!$A22&lt;&gt;"",OR($Q$60&lt;$Q22,AND($Q$60=$Q22,$R$60&lt;$R22))),1,"")</f>
        <v/>
      </c>
      <c r="BW22" s="17">
        <f>IF(AND(Участники!$A22&lt;&gt;"",OR($Q$11&gt;$Q22,AND($Q$11=$Q22,$R$11&gt;$R22))),1,"")</f>
        <v>1</v>
      </c>
      <c r="BX22" s="17" t="str">
        <f>IF(AND(Участники!$A22&lt;&gt;"",OR($Q$12&gt;$Q22,AND($Q$12=$Q22,$R$12&gt;$R22))),1,"")</f>
        <v/>
      </c>
      <c r="BY22" s="17">
        <f>IF(AND(Участники!$A22&lt;&gt;"",OR($Q$13&gt;$Q22,AND($Q$13=$Q22,$R$13&gt;$R22))),1,"")</f>
        <v>1</v>
      </c>
      <c r="BZ22" s="17" t="str">
        <f>IF(AND(Участники!$A22&lt;&gt;"",OR($Q$14&gt;$Q22,AND($Q$14=$Q22,$R$14&gt;$R22))),1,"")</f>
        <v/>
      </c>
      <c r="CA22" s="17">
        <f>IF(AND(Участники!$A22&lt;&gt;"",OR($Q$15&gt;$Q22,AND($Q$15=$Q22,$R$15&gt;$R22))),1,"")</f>
        <v>1</v>
      </c>
      <c r="CB22" s="17" t="str">
        <f>IF(AND(Участники!$A22&lt;&gt;"",OR($Q$16&gt;$Q22,AND($Q$16=$Q22,$R$16&gt;$R22))),1,"")</f>
        <v/>
      </c>
      <c r="CC22" s="17">
        <f>IF(AND(Участники!$A22&lt;&gt;"",OR($Q$17&gt;$Q22,AND($Q$17=$Q22,$R$17&gt;$R22))),1,"")</f>
        <v>1</v>
      </c>
      <c r="CD22" s="17" t="str">
        <f>IF(AND(Участники!$A22&lt;&gt;"",OR($Q$18&gt;$Q22,AND($Q$18=$Q22,$R$18&gt;$R22))),1,"")</f>
        <v/>
      </c>
      <c r="CE22" s="17">
        <f>IF(AND(Участники!$A22&lt;&gt;"",OR($Q$19&gt;$Q22,AND($Q$19=$Q22,$R$19&gt;$R22))),1,"")</f>
        <v>1</v>
      </c>
      <c r="CF22" s="17" t="str">
        <f>IF(AND(Участники!$A22&lt;&gt;"",OR($Q$20&gt;$Q22,AND($Q$20=$Q22,$R$20&gt;$R22))),1,"")</f>
        <v/>
      </c>
      <c r="CG22" s="17" t="str">
        <f>IF(AND(Участники!$A22&lt;&gt;"",OR($Q$21&gt;$Q22,AND($Q$21=$Q22,$R$21&gt;$R22))),1,"")</f>
        <v/>
      </c>
      <c r="CH22" s="16" t="str">
        <f>IF(AND(Участники!$A22&lt;&gt;"",OR($Q$22&gt;$Q22,AND($Q$22=$Q22,$R$22&gt;$R22))),1,"")</f>
        <v/>
      </c>
      <c r="CI22" s="17" t="str">
        <f>IF(AND(Участники!$A22&lt;&gt;"",OR($Q$23&gt;$Q22,AND($Q$23=$Q22,$R$23&gt;$R22))),1,"")</f>
        <v/>
      </c>
      <c r="CJ22" s="17" t="str">
        <f>IF(AND(Участники!$A22&lt;&gt;"",OR($Q$24&gt;$Q22,AND($Q$24=$Q22,$R$24&gt;$R22))),1,"")</f>
        <v/>
      </c>
      <c r="CK22" s="17" t="str">
        <f>IF(AND(Участники!$A22&lt;&gt;"",OR($Q$25&gt;$Q22,AND($Q$25=$Q22,$R$25&gt;$R22))),1,"")</f>
        <v/>
      </c>
      <c r="CL22" s="17">
        <f>IF(AND(Участники!$A22&lt;&gt;"",OR($Q$26&gt;$Q22,AND($Q$26=$Q22,$R$26&gt;$R22))),1,"")</f>
        <v>1</v>
      </c>
      <c r="CM22" s="17">
        <f>IF(AND(Участники!$A22&lt;&gt;"",OR($Q$27&gt;$Q22,AND($Q$27=$Q22,$R$27&gt;$R22))),1,"")</f>
        <v>1</v>
      </c>
      <c r="CN22" s="17" t="str">
        <f>IF(AND(Участники!$A22&lt;&gt;"",OR($Q$28&gt;$Q22,AND($Q$28=$Q22,$R$28&gt;$R22))),1,"")</f>
        <v/>
      </c>
      <c r="CO22" s="17" t="str">
        <f>IF(AND(Участники!$A22&lt;&gt;"",OR($Q$29&gt;$Q22,AND($Q$29=$Q22,$R$29&gt;$R22))),1,"")</f>
        <v/>
      </c>
      <c r="CP22" s="17" t="str">
        <f>IF(AND(Участники!$A22&lt;&gt;"",OR($Q$30&gt;$Q22,AND($Q$30=$Q22,$R$30&gt;$R22))),1,"")</f>
        <v/>
      </c>
      <c r="CQ22" s="17" t="str">
        <f>IF(AND(Участники!$A22&lt;&gt;"",OR($Q$31&gt;$Q22,AND($Q$31=$Q22,$R$31&gt;$R22))),1,"")</f>
        <v/>
      </c>
      <c r="CR22" s="17">
        <f>IF(AND(Участники!$A22&lt;&gt;"",OR($Q$32&gt;$Q22,AND($Q$32=$Q22,$R$32&gt;$R22))),1,"")</f>
        <v>1</v>
      </c>
      <c r="CS22" s="17" t="str">
        <f>IF(AND(Участники!$A22&lt;&gt;"",OR($Q$33&gt;$Q22,AND($Q$33=$Q22,$R$33&gt;$R22))),1,"")</f>
        <v/>
      </c>
      <c r="CT22" s="17">
        <f>IF(AND(Участники!$A22&lt;&gt;"",OR($Q$34&gt;$Q22,AND($Q$34=$Q22,$R$34&gt;$R22))),1,"")</f>
        <v>1</v>
      </c>
      <c r="CU22" s="17" t="str">
        <f>IF(AND(Участники!$A22&lt;&gt;"",OR($Q$35&gt;$Q22,AND($Q$35=$Q22,$R$35&gt;$R22))),1,"")</f>
        <v/>
      </c>
      <c r="CV22" s="17" t="str">
        <f>IF(AND(Участники!$A22&lt;&gt;"",OR($Q$36&gt;$Q22,AND($Q$36=$Q22,$R$36&gt;$R22))),1,"")</f>
        <v/>
      </c>
      <c r="CW22" s="17" t="str">
        <f>IF(AND(Участники!$A22&lt;&gt;"",OR($Q$37&gt;$Q22,AND($Q$37=$Q22,$R$37&gt;$R22))),1,"")</f>
        <v/>
      </c>
      <c r="CX22" s="17" t="str">
        <f>IF(AND(Участники!$A22&lt;&gt;"",OR($Q$38&gt;$Q22,AND($Q$38=$Q22,$R$38&gt;$R22))),1,"")</f>
        <v/>
      </c>
      <c r="CY22" s="17" t="str">
        <f>IF(AND(Участники!$A22&lt;&gt;"",OR($Q$39&gt;$Q22,AND($Q$39=$Q22,$R$39&gt;$R22))),1,"")</f>
        <v/>
      </c>
      <c r="CZ22" s="17">
        <f>IF(AND(Участники!$A22&lt;&gt;"",OR($Q$40&gt;$Q22,AND($Q$40=$Q22,$R$40&gt;$R22))),1,"")</f>
        <v>1</v>
      </c>
      <c r="DA22" s="17">
        <f>IF(AND(Участники!$A22&lt;&gt;"",OR($Q$41&gt;$Q22,AND($Q$41=$Q22,$R$41&gt;$R22))),1,"")</f>
        <v>1</v>
      </c>
      <c r="DB22" s="17">
        <f>IF(AND(Участники!$A22&lt;&gt;"",OR($Q$42&gt;$Q22,AND($Q$42=$Q22,$R$42&gt;$R22))),1,"")</f>
        <v>1</v>
      </c>
      <c r="DC22" s="17">
        <f>IF(AND(Участники!$A22&lt;&gt;"",OR($Q$43&gt;$Q22,AND($Q$43=$Q22,$R$43&gt;$R22))),1,"")</f>
        <v>1</v>
      </c>
      <c r="DD22" s="17">
        <f>IF(AND(Участники!$A22&lt;&gt;"",OR($Q$44&gt;$Q22,AND($Q$44=$Q22,$R$44&gt;$R22))),1,"")</f>
        <v>1</v>
      </c>
      <c r="DE22" s="17">
        <f>IF(AND(Участники!$A22&lt;&gt;"",OR($Q$45&gt;$Q22,AND($Q$45=$Q22,$R$45&gt;$R22))),1,"")</f>
        <v>1</v>
      </c>
      <c r="DF22" s="17">
        <f>IF(AND(Участники!$A22&lt;&gt;"",OR($Q$46&gt;$Q22,AND($Q$46=$Q22,$R$46&gt;$R22))),1,"")</f>
        <v>1</v>
      </c>
      <c r="DG22" s="17">
        <f>IF(AND(Участники!$A22&lt;&gt;"",OR($Q$47&gt;$Q22,AND($Q$47=$Q22,$R$47&gt;$R22))),1,"")</f>
        <v>1</v>
      </c>
      <c r="DH22" s="17">
        <f>IF(AND(Участники!$A22&lt;&gt;"",OR($Q$48&gt;$Q22,AND($Q$48=$Q22,$R$48&gt;$R22))),1,"")</f>
        <v>1</v>
      </c>
      <c r="DI22" s="17">
        <f>IF(AND(Участники!$A22&lt;&gt;"",OR($Q$49&gt;$Q22,AND($Q$49=$Q22,$R$49&gt;$R22))),1,"")</f>
        <v>1</v>
      </c>
      <c r="DJ22" s="17">
        <f>IF(AND(Участники!$A22&lt;&gt;"",OR($Q$50&gt;$Q22,AND($Q$50=$Q22,$R$50&gt;$R22))),1,"")</f>
        <v>1</v>
      </c>
      <c r="DK22" s="17">
        <f>IF(AND(Участники!$A22&lt;&gt;"",OR($Q$51&gt;$Q22,AND($Q$51=$Q22,$R$51&gt;$R22))),1,"")</f>
        <v>1</v>
      </c>
      <c r="DL22" s="17">
        <f>IF(AND(Участники!$A22&lt;&gt;"",OR($Q$52&gt;$Q22,AND($Q$52=$Q22,$R$52&gt;$R22))),1,"")</f>
        <v>1</v>
      </c>
      <c r="DM22" s="17">
        <f>IF(AND(Участники!$A22&lt;&gt;"",OR($Q$53&gt;$Q22,AND($Q$53=$Q22,$R$53&gt;$R22))),1,"")</f>
        <v>1</v>
      </c>
      <c r="DN22" s="17">
        <f>IF(AND(Участники!$A22&lt;&gt;"",OR($Q$54&gt;$Q22,AND($Q$54=$Q22,$R$54&gt;$R22))),1,"")</f>
        <v>1</v>
      </c>
      <c r="DO22" s="17">
        <f>IF(AND(Участники!$A22&lt;&gt;"",OR($Q$55&gt;$Q22,AND($Q$55=$Q22,$R$55&gt;$R22))),1,"")</f>
        <v>1</v>
      </c>
      <c r="DP22" s="17">
        <f>IF(AND(Участники!$A22&lt;&gt;"",OR($Q$56&gt;$Q22,AND($Q$56=$Q22,$R$56&gt;$R22))),1,"")</f>
        <v>1</v>
      </c>
      <c r="DQ22" s="17">
        <f>IF(AND(Участники!$A22&lt;&gt;"",OR($Q$57&gt;$Q22,AND($Q$57=$Q22,$R$57&gt;$R22))),1,"")</f>
        <v>1</v>
      </c>
      <c r="DR22" s="17">
        <f>IF(AND(Участники!$A22&lt;&gt;"",OR($Q$58&gt;$Q22,AND($Q$58=$Q22,$R$58&gt;$R22))),1,"")</f>
        <v>1</v>
      </c>
      <c r="DS22" s="17">
        <f>IF(AND(Участники!$A22&lt;&gt;"",OR($Q$59&gt;$Q22,AND($Q$59=$Q22,$R$59&gt;$R22))),1,"")</f>
        <v>1</v>
      </c>
      <c r="DT22" s="17">
        <f>IF(AND(Участники!$A22&lt;&gt;"",OR($Q$60&gt;$Q22,AND($Q$60=$Q22,$R$60&gt;$R22))),1,"")</f>
        <v>1</v>
      </c>
      <c r="DV22" s="18">
        <v>1</v>
      </c>
      <c r="DW22" s="19">
        <f>IF(Участники!A22="","",IF($AH$61+1=Участники!$B$6-CH$61,$AH$61+1,$AH$61+SUMIF(S$11:S22,CONCATENATE("=",S22),DV$11:DV22)))</f>
        <v>11</v>
      </c>
    </row>
    <row r="23" spans="1:127" x14ac:dyDescent="0.25">
      <c r="A23" s="49" t="s">
        <v>51</v>
      </c>
      <c r="B23" s="49" t="s">
        <v>47</v>
      </c>
      <c r="C23" s="49" t="s">
        <v>85</v>
      </c>
      <c r="D23" s="13"/>
      <c r="E23" s="2"/>
      <c r="F23" s="2"/>
      <c r="G23" s="2"/>
      <c r="H23" s="2"/>
      <c r="I23" s="2"/>
      <c r="J23" s="2"/>
      <c r="K23" s="2"/>
      <c r="L23" s="2"/>
      <c r="M23" s="2"/>
      <c r="N23" s="2"/>
      <c r="O23" s="14">
        <f>Тур1!N23</f>
        <v>3</v>
      </c>
      <c r="P23" s="14">
        <f>Тур2!N23</f>
        <v>5</v>
      </c>
      <c r="Q23" s="15">
        <f>IF(A23="","",O23+P23)</f>
        <v>8</v>
      </c>
      <c r="R23" s="15">
        <f>IF(A23="","",Тур1!O23+Тур2!O23)</f>
        <v>100</v>
      </c>
      <c r="S23" s="15" t="str">
        <f>IF(Участники!A23="","",IF($AI$61+1=Участники!$B$6-CI$61,$AI$61+1,CONCATENATE($AI$61+1,"-",Участники!$B$6-CI$61)))</f>
        <v>24-25</v>
      </c>
      <c r="T23" s="5">
        <v>1</v>
      </c>
      <c r="W23" s="17" t="str">
        <f>IF(AND(Участники!$A23&lt;&gt;"",OR($Q$11&lt;$Q23,AND($Q$11=$Q23,$R$11&lt;$R23))),1,"")</f>
        <v/>
      </c>
      <c r="X23" s="17" t="str">
        <f>IF(AND(Участники!$A23&lt;&gt;"",OR($Q$12&lt;$Q23,AND($Q$12=$Q23,$R$12&lt;$R23))),1,"")</f>
        <v/>
      </c>
      <c r="Y23" s="17" t="str">
        <f>IF(AND(Участники!$A23&lt;&gt;"",OR($Q$13&lt;$Q23,AND($Q$13=$Q23,$R$13&lt;$R23))),1,"")</f>
        <v/>
      </c>
      <c r="Z23" s="17">
        <f>IF(AND(Участники!$A23&lt;&gt;"",OR($Q$14&lt;$Q23,AND($Q$14=$Q23,$R$14&lt;$R23))),1,"")</f>
        <v>1</v>
      </c>
      <c r="AA23" s="17" t="str">
        <f>IF(AND(Участники!$A23&lt;&gt;"",OR($Q$15&lt;$Q23,AND($Q$15=$Q23,$R$15&lt;$R23))),1,"")</f>
        <v/>
      </c>
      <c r="AB23" s="17">
        <f>IF(AND(Участники!$A23&lt;&gt;"",OR($Q$16&lt;$Q23,AND($Q$16=$Q23,$R$16&lt;$R23))),1,"")</f>
        <v>1</v>
      </c>
      <c r="AC23" s="17" t="str">
        <f>IF(AND(Участники!$A23&lt;&gt;"",OR($Q$17&lt;$Q23,AND($Q$17=$Q23,$R$17&lt;$R23))),1,"")</f>
        <v/>
      </c>
      <c r="AD23" s="17" t="str">
        <f>IF(AND(Участники!$A23&lt;&gt;"",OR($Q$18&lt;$Q23,AND($Q$18=$Q23,$R$18&lt;$R23))),1,"")</f>
        <v/>
      </c>
      <c r="AE23" s="17" t="str">
        <f>IF(AND(Участники!$A23&lt;&gt;"",OR($Q$19&lt;$Q23,AND($Q$19=$Q23,$R$19&lt;$R23))),1,"")</f>
        <v/>
      </c>
      <c r="AF23" s="17" t="str">
        <f>IF(AND(Участники!$A23&lt;&gt;"",OR($Q$20&lt;$Q23,AND($Q$20=$Q23,$R$20&lt;$R23))),1,"")</f>
        <v/>
      </c>
      <c r="AG23" s="17" t="str">
        <f>IF(AND(Участники!$A23&lt;&gt;"",OR($Q$21&lt;$Q23,AND($Q$21=$Q23,$R$21&lt;$R23))),1,"")</f>
        <v/>
      </c>
      <c r="AH23" s="17" t="str">
        <f>IF(AND(Участники!$A23&lt;&gt;"",OR($Q$22&lt;$Q23,AND($Q$22=$Q23,$R$22&lt;$R23))),1,"")</f>
        <v/>
      </c>
      <c r="AI23" s="16" t="str">
        <f>IF(AND(Участники!$A23&lt;&gt;"",OR($Q$23&lt;$Q23,AND($Q$23=$Q23,$R$23&lt;$R23))),1,"")</f>
        <v/>
      </c>
      <c r="AJ23" s="17" t="str">
        <f>IF(AND(Участники!$A23&lt;&gt;"",OR($Q$24&lt;$Q23,AND($Q$24=$Q23,$R$24&lt;$R23))),1,"")</f>
        <v/>
      </c>
      <c r="AK23" s="17" t="str">
        <f>IF(AND(Участники!$A23&lt;&gt;"",OR($Q$25&lt;$Q23,AND($Q$25=$Q23,$R$25&lt;$R23))),1,"")</f>
        <v/>
      </c>
      <c r="AL23" s="17" t="str">
        <f>IF(AND(Участники!$A23&lt;&gt;"",OR($Q$26&lt;$Q23,AND($Q$26=$Q23,$R$26&lt;$R23))),1,"")</f>
        <v/>
      </c>
      <c r="AM23" s="17" t="str">
        <f>IF(AND(Участники!$A23&lt;&gt;"",OR($Q$27&lt;$Q23,AND($Q$27=$Q23,$R$27&lt;$R23))),1,"")</f>
        <v/>
      </c>
      <c r="AN23" s="17" t="str">
        <f>IF(AND(Участники!$A23&lt;&gt;"",OR($Q$28&lt;$Q23,AND($Q$28=$Q23,$R$28&lt;$R23))),1,"")</f>
        <v/>
      </c>
      <c r="AO23" s="17" t="str">
        <f>IF(AND(Участники!$A23&lt;&gt;"",OR($Q$29&lt;$Q23,AND($Q$29=$Q23,$R$29&lt;$R23))),1,"")</f>
        <v/>
      </c>
      <c r="AP23" s="17" t="str">
        <f>IF(AND(Участники!$A23&lt;&gt;"",OR($Q$30&lt;$Q23,AND($Q$30=$Q23,$R$30&lt;$R23))),1,"")</f>
        <v/>
      </c>
      <c r="AQ23" s="17">
        <f>IF(AND(Участники!$A23&lt;&gt;"",OR($Q$31&lt;$Q23,AND($Q$31=$Q23,$R$31&lt;$R23))),1,"")</f>
        <v>1</v>
      </c>
      <c r="AR23" s="17" t="str">
        <f>IF(AND(Участники!$A23&lt;&gt;"",OR($Q$32&lt;$Q23,AND($Q$32=$Q23,$R$32&lt;$R23))),1,"")</f>
        <v/>
      </c>
      <c r="AS23" s="17" t="str">
        <f>IF(AND(Участники!$A23&lt;&gt;"",OR($Q$33&lt;$Q23,AND($Q$33=$Q23,$R$33&lt;$R23))),1,"")</f>
        <v/>
      </c>
      <c r="AT23" s="17" t="str">
        <f>IF(AND(Участники!$A23&lt;&gt;"",OR($Q$34&lt;$Q23,AND($Q$34=$Q23,$R$34&lt;$R23))),1,"")</f>
        <v/>
      </c>
      <c r="AU23" s="17" t="str">
        <f>IF(AND(Участники!$A23&lt;&gt;"",OR($Q$35&lt;$Q23,AND($Q$35=$Q23,$R$35&lt;$R23))),1,"")</f>
        <v/>
      </c>
      <c r="AV23" s="17">
        <f>IF(AND(Участники!$A23&lt;&gt;"",OR($Q$36&lt;$Q23,AND($Q$36=$Q23,$R$36&lt;$R23))),1,"")</f>
        <v>1</v>
      </c>
      <c r="AW23" s="17" t="str">
        <f>IF(AND(Участники!$A23&lt;&gt;"",OR($Q$37&lt;$Q23,AND($Q$37=$Q23,$R$37&lt;$R23))),1,"")</f>
        <v/>
      </c>
      <c r="AX23" s="17" t="str">
        <f>IF(AND(Участники!$A23&lt;&gt;"",OR($Q$38&lt;$Q23,AND($Q$38=$Q23,$R$38&lt;$R23))),1,"")</f>
        <v/>
      </c>
      <c r="AY23" s="17">
        <f>IF(AND(Участники!$A23&lt;&gt;"",OR($Q$39&lt;$Q23,AND($Q$39=$Q23,$R$39&lt;$R23))),1,"")</f>
        <v>1</v>
      </c>
      <c r="AZ23" s="17" t="str">
        <f>IF(AND(Участники!$A23&lt;&gt;"",OR($Q$40&lt;$Q23,AND($Q$40=$Q23,$R$40&lt;$R23))),1,"")</f>
        <v/>
      </c>
      <c r="BA23" s="17" t="str">
        <f>IF(AND(Участники!$A23&lt;&gt;"",OR($Q$41&lt;$Q23,AND($Q$41=$Q23,$R$41&lt;$R23))),1,"")</f>
        <v/>
      </c>
      <c r="BB23" s="17" t="str">
        <f>IF(AND(Участники!$A23&lt;&gt;"",OR($Q$42&lt;$Q23,AND($Q$42=$Q23,$R$42&lt;$R23))),1,"")</f>
        <v/>
      </c>
      <c r="BC23" s="17" t="str">
        <f>IF(AND(Участники!$A23&lt;&gt;"",OR($Q$43&lt;$Q23,AND($Q$43=$Q23,$R$43&lt;$R23))),1,"")</f>
        <v/>
      </c>
      <c r="BD23" s="17" t="str">
        <f>IF(AND(Участники!$A23&lt;&gt;"",OR($Q$44&lt;$Q23,AND($Q$44=$Q23,$R$44&lt;$R23))),1,"")</f>
        <v/>
      </c>
      <c r="BE23" s="17" t="str">
        <f>IF(AND(Участники!$A23&lt;&gt;"",OR($Q$45&lt;$Q23,AND($Q$45=$Q23,$R$45&lt;$R23))),1,"")</f>
        <v/>
      </c>
      <c r="BF23" s="17" t="str">
        <f>IF(AND(Участники!$A23&lt;&gt;"",OR($Q$46&lt;$Q23,AND($Q$46=$Q23,$R$46&lt;$R23))),1,"")</f>
        <v/>
      </c>
      <c r="BG23" s="17" t="str">
        <f>IF(AND(Участники!$A23&lt;&gt;"",OR($Q$47&lt;$Q23,AND($Q$47=$Q23,$R$47&lt;$R23))),1,"")</f>
        <v/>
      </c>
      <c r="BH23" s="17" t="str">
        <f>IF(AND(Участники!$A23&lt;&gt;"",OR($Q$48&lt;$Q23,AND($Q$48=$Q23,$R$48&lt;$R23))),1,"")</f>
        <v/>
      </c>
      <c r="BI23" s="17" t="str">
        <f>IF(AND(Участники!$A23&lt;&gt;"",OR($Q$49&lt;$Q23,AND($Q$49=$Q23,$R$49&lt;$R23))),1,"")</f>
        <v/>
      </c>
      <c r="BJ23" s="17" t="str">
        <f>IF(AND(Участники!$A23&lt;&gt;"",OR($Q$50&lt;$Q23,AND($Q$50=$Q23,$R$50&lt;$R23))),1,"")</f>
        <v/>
      </c>
      <c r="BK23" s="17" t="str">
        <f>IF(AND(Участники!$A23&lt;&gt;"",OR($Q$51&lt;$Q23,AND($Q$51=$Q23,$R$51&lt;$R23))),1,"")</f>
        <v/>
      </c>
      <c r="BL23" s="17" t="str">
        <f>IF(AND(Участники!$A23&lt;&gt;"",OR($Q$52&lt;$Q23,AND($Q$52=$Q23,$R$52&lt;$R23))),1,"")</f>
        <v/>
      </c>
      <c r="BM23" s="17" t="str">
        <f>IF(AND(Участники!$A23&lt;&gt;"",OR($Q$53&lt;$Q23,AND($Q$53=$Q23,$R$53&lt;$R23))),1,"")</f>
        <v/>
      </c>
      <c r="BN23" s="17" t="str">
        <f>IF(AND(Участники!$A23&lt;&gt;"",OR($Q$54&lt;$Q23,AND($Q$54=$Q23,$R$54&lt;$R23))),1,"")</f>
        <v/>
      </c>
      <c r="BO23" s="17" t="str">
        <f>IF(AND(Участники!$A23&lt;&gt;"",OR($Q$55&lt;$Q23,AND($Q$55=$Q23,$R$55&lt;$R23))),1,"")</f>
        <v/>
      </c>
      <c r="BP23" s="17" t="str">
        <f>IF(AND(Участники!$A23&lt;&gt;"",OR($Q$56&lt;$Q23,AND($Q$56=$Q23,$R$56&lt;$R23))),1,"")</f>
        <v/>
      </c>
      <c r="BQ23" s="17" t="str">
        <f>IF(AND(Участники!$A23&lt;&gt;"",OR($Q$57&lt;$Q23,AND($Q$57=$Q23,$R$57&lt;$R23))),1,"")</f>
        <v/>
      </c>
      <c r="BR23" s="17" t="str">
        <f>IF(AND(Участники!$A23&lt;&gt;"",OR($Q$58&lt;$Q23,AND($Q$58=$Q23,$R$58&lt;$R23))),1,"")</f>
        <v/>
      </c>
      <c r="BS23" s="17" t="str">
        <f>IF(AND(Участники!$A23&lt;&gt;"",OR($Q$59&lt;$Q23,AND($Q$59=$Q23,$R$59&lt;$R23))),1,"")</f>
        <v/>
      </c>
      <c r="BT23" s="17" t="str">
        <f>IF(AND(Участники!$A23&lt;&gt;"",OR($Q$60&lt;$Q23,AND($Q$60=$Q23,$R$60&lt;$R23))),1,"")</f>
        <v/>
      </c>
      <c r="BW23" s="17">
        <f>IF(AND(Участники!$A23&lt;&gt;"",OR($Q$11&gt;$Q23,AND($Q$11=$Q23,$R$11&gt;$R23))),1,"")</f>
        <v>1</v>
      </c>
      <c r="BX23" s="17">
        <f>IF(AND(Участники!$A23&lt;&gt;"",OR($Q$12&gt;$Q23,AND($Q$12=$Q23,$R$12&gt;$R23))),1,"")</f>
        <v>1</v>
      </c>
      <c r="BY23" s="17">
        <f>IF(AND(Участники!$A23&lt;&gt;"",OR($Q$13&gt;$Q23,AND($Q$13=$Q23,$R$13&gt;$R23))),1,"")</f>
        <v>1</v>
      </c>
      <c r="BZ23" s="17" t="str">
        <f>IF(AND(Участники!$A23&lt;&gt;"",OR($Q$14&gt;$Q23,AND($Q$14=$Q23,$R$14&gt;$R23))),1,"")</f>
        <v/>
      </c>
      <c r="CA23" s="17">
        <f>IF(AND(Участники!$A23&lt;&gt;"",OR($Q$15&gt;$Q23,AND($Q$15=$Q23,$R$15&gt;$R23))),1,"")</f>
        <v>1</v>
      </c>
      <c r="CB23" s="17" t="str">
        <f>IF(AND(Участники!$A23&lt;&gt;"",OR($Q$16&gt;$Q23,AND($Q$16=$Q23,$R$16&gt;$R23))),1,"")</f>
        <v/>
      </c>
      <c r="CC23" s="17">
        <f>IF(AND(Участники!$A23&lt;&gt;"",OR($Q$17&gt;$Q23,AND($Q$17=$Q23,$R$17&gt;$R23))),1,"")</f>
        <v>1</v>
      </c>
      <c r="CD23" s="17">
        <f>IF(AND(Участники!$A23&lt;&gt;"",OR($Q$18&gt;$Q23,AND($Q$18=$Q23,$R$18&gt;$R23))),1,"")</f>
        <v>1</v>
      </c>
      <c r="CE23" s="17">
        <f>IF(AND(Участники!$A23&lt;&gt;"",OR($Q$19&gt;$Q23,AND($Q$19=$Q23,$R$19&gt;$R23))),1,"")</f>
        <v>1</v>
      </c>
      <c r="CF23" s="17">
        <f>IF(AND(Участники!$A23&lt;&gt;"",OR($Q$20&gt;$Q23,AND($Q$20=$Q23,$R$20&gt;$R23))),1,"")</f>
        <v>1</v>
      </c>
      <c r="CG23" s="17">
        <f>IF(AND(Участники!$A23&lt;&gt;"",OR($Q$21&gt;$Q23,AND($Q$21=$Q23,$R$21&gt;$R23))),1,"")</f>
        <v>1</v>
      </c>
      <c r="CH23" s="17">
        <f>IF(AND(Участники!$A23&lt;&gt;"",OR($Q$22&gt;$Q23,AND($Q$22=$Q23,$R$22&gt;$R23))),1,"")</f>
        <v>1</v>
      </c>
      <c r="CI23" s="16" t="str">
        <f>IF(AND(Участники!$A23&lt;&gt;"",OR($Q$23&gt;$Q23,AND($Q$23=$Q23,$R$23&gt;$R23))),1,"")</f>
        <v/>
      </c>
      <c r="CJ23" s="17">
        <f>IF(AND(Участники!$A23&lt;&gt;"",OR($Q$24&gt;$Q23,AND($Q$24=$Q23,$R$24&gt;$R23))),1,"")</f>
        <v>1</v>
      </c>
      <c r="CK23" s="17">
        <f>IF(AND(Участники!$A23&lt;&gt;"",OR($Q$25&gt;$Q23,AND($Q$25=$Q23,$R$25&gt;$R23))),1,"")</f>
        <v>1</v>
      </c>
      <c r="CL23" s="17">
        <f>IF(AND(Участники!$A23&lt;&gt;"",OR($Q$26&gt;$Q23,AND($Q$26=$Q23,$R$26&gt;$R23))),1,"")</f>
        <v>1</v>
      </c>
      <c r="CM23" s="17">
        <f>IF(AND(Участники!$A23&lt;&gt;"",OR($Q$27&gt;$Q23,AND($Q$27=$Q23,$R$27&gt;$R23))),1,"")</f>
        <v>1</v>
      </c>
      <c r="CN23" s="17">
        <f>IF(AND(Участники!$A23&lt;&gt;"",OR($Q$28&gt;$Q23,AND($Q$28=$Q23,$R$28&gt;$R23))),1,"")</f>
        <v>1</v>
      </c>
      <c r="CO23" s="17">
        <f>IF(AND(Участники!$A23&lt;&gt;"",OR($Q$29&gt;$Q23,AND($Q$29=$Q23,$R$29&gt;$R23))),1,"")</f>
        <v>1</v>
      </c>
      <c r="CP23" s="17">
        <f>IF(AND(Участники!$A23&lt;&gt;"",OR($Q$30&gt;$Q23,AND($Q$30=$Q23,$R$30&gt;$R23))),1,"")</f>
        <v>1</v>
      </c>
      <c r="CQ23" s="17" t="str">
        <f>IF(AND(Участники!$A23&lt;&gt;"",OR($Q$31&gt;$Q23,AND($Q$31=$Q23,$R$31&gt;$R23))),1,"")</f>
        <v/>
      </c>
      <c r="CR23" s="17">
        <f>IF(AND(Участники!$A23&lt;&gt;"",OR($Q$32&gt;$Q23,AND($Q$32=$Q23,$R$32&gt;$R23))),1,"")</f>
        <v>1</v>
      </c>
      <c r="CS23" s="17">
        <f>IF(AND(Участники!$A23&lt;&gt;"",OR($Q$33&gt;$Q23,AND($Q$33=$Q23,$R$33&gt;$R23))),1,"")</f>
        <v>1</v>
      </c>
      <c r="CT23" s="17">
        <f>IF(AND(Участники!$A23&lt;&gt;"",OR($Q$34&gt;$Q23,AND($Q$34=$Q23,$R$34&gt;$R23))),1,"")</f>
        <v>1</v>
      </c>
      <c r="CU23" s="17" t="str">
        <f>IF(AND(Участники!$A23&lt;&gt;"",OR($Q$35&gt;$Q23,AND($Q$35=$Q23,$R$35&gt;$R23))),1,"")</f>
        <v/>
      </c>
      <c r="CV23" s="17" t="str">
        <f>IF(AND(Участники!$A23&lt;&gt;"",OR($Q$36&gt;$Q23,AND($Q$36=$Q23,$R$36&gt;$R23))),1,"")</f>
        <v/>
      </c>
      <c r="CW23" s="17">
        <f>IF(AND(Участники!$A23&lt;&gt;"",OR($Q$37&gt;$Q23,AND($Q$37=$Q23,$R$37&gt;$R23))),1,"")</f>
        <v>1</v>
      </c>
      <c r="CX23" s="17">
        <f>IF(AND(Участники!$A23&lt;&gt;"",OR($Q$38&gt;$Q23,AND($Q$38=$Q23,$R$38&gt;$R23))),1,"")</f>
        <v>1</v>
      </c>
      <c r="CY23" s="17" t="str">
        <f>IF(AND(Участники!$A23&lt;&gt;"",OR($Q$39&gt;$Q23,AND($Q$39=$Q23,$R$39&gt;$R23))),1,"")</f>
        <v/>
      </c>
      <c r="CZ23" s="17">
        <f>IF(AND(Участники!$A23&lt;&gt;"",OR($Q$40&gt;$Q23,AND($Q$40=$Q23,$R$40&gt;$R23))),1,"")</f>
        <v>1</v>
      </c>
      <c r="DA23" s="17">
        <f>IF(AND(Участники!$A23&lt;&gt;"",OR($Q$41&gt;$Q23,AND($Q$41=$Q23,$R$41&gt;$R23))),1,"")</f>
        <v>1</v>
      </c>
      <c r="DB23" s="17">
        <f>IF(AND(Участники!$A23&lt;&gt;"",OR($Q$42&gt;$Q23,AND($Q$42=$Q23,$R$42&gt;$R23))),1,"")</f>
        <v>1</v>
      </c>
      <c r="DC23" s="17">
        <f>IF(AND(Участники!$A23&lt;&gt;"",OR($Q$43&gt;$Q23,AND($Q$43=$Q23,$R$43&gt;$R23))),1,"")</f>
        <v>1</v>
      </c>
      <c r="DD23" s="17">
        <f>IF(AND(Участники!$A23&lt;&gt;"",OR($Q$44&gt;$Q23,AND($Q$44=$Q23,$R$44&gt;$R23))),1,"")</f>
        <v>1</v>
      </c>
      <c r="DE23" s="17">
        <f>IF(AND(Участники!$A23&lt;&gt;"",OR($Q$45&gt;$Q23,AND($Q$45=$Q23,$R$45&gt;$R23))),1,"")</f>
        <v>1</v>
      </c>
      <c r="DF23" s="17">
        <f>IF(AND(Участники!$A23&lt;&gt;"",OR($Q$46&gt;$Q23,AND($Q$46=$Q23,$R$46&gt;$R23))),1,"")</f>
        <v>1</v>
      </c>
      <c r="DG23" s="17">
        <f>IF(AND(Участники!$A23&lt;&gt;"",OR($Q$47&gt;$Q23,AND($Q$47=$Q23,$R$47&gt;$R23))),1,"")</f>
        <v>1</v>
      </c>
      <c r="DH23" s="17">
        <f>IF(AND(Участники!$A23&lt;&gt;"",OR($Q$48&gt;$Q23,AND($Q$48=$Q23,$R$48&gt;$R23))),1,"")</f>
        <v>1</v>
      </c>
      <c r="DI23" s="17">
        <f>IF(AND(Участники!$A23&lt;&gt;"",OR($Q$49&gt;$Q23,AND($Q$49=$Q23,$R$49&gt;$R23))),1,"")</f>
        <v>1</v>
      </c>
      <c r="DJ23" s="17">
        <f>IF(AND(Участники!$A23&lt;&gt;"",OR($Q$50&gt;$Q23,AND($Q$50=$Q23,$R$50&gt;$R23))),1,"")</f>
        <v>1</v>
      </c>
      <c r="DK23" s="17">
        <f>IF(AND(Участники!$A23&lt;&gt;"",OR($Q$51&gt;$Q23,AND($Q$51=$Q23,$R$51&gt;$R23))),1,"")</f>
        <v>1</v>
      </c>
      <c r="DL23" s="17">
        <f>IF(AND(Участники!$A23&lt;&gt;"",OR($Q$52&gt;$Q23,AND($Q$52=$Q23,$R$52&gt;$R23))),1,"")</f>
        <v>1</v>
      </c>
      <c r="DM23" s="17">
        <f>IF(AND(Участники!$A23&lt;&gt;"",OR($Q$53&gt;$Q23,AND($Q$53=$Q23,$R$53&gt;$R23))),1,"")</f>
        <v>1</v>
      </c>
      <c r="DN23" s="17">
        <f>IF(AND(Участники!$A23&lt;&gt;"",OR($Q$54&gt;$Q23,AND($Q$54=$Q23,$R$54&gt;$R23))),1,"")</f>
        <v>1</v>
      </c>
      <c r="DO23" s="17">
        <f>IF(AND(Участники!$A23&lt;&gt;"",OR($Q$55&gt;$Q23,AND($Q$55=$Q23,$R$55&gt;$R23))),1,"")</f>
        <v>1</v>
      </c>
      <c r="DP23" s="17">
        <f>IF(AND(Участники!$A23&lt;&gt;"",OR($Q$56&gt;$Q23,AND($Q$56=$Q23,$R$56&gt;$R23))),1,"")</f>
        <v>1</v>
      </c>
      <c r="DQ23" s="17">
        <f>IF(AND(Участники!$A23&lt;&gt;"",OR($Q$57&gt;$Q23,AND($Q$57=$Q23,$R$57&gt;$R23))),1,"")</f>
        <v>1</v>
      </c>
      <c r="DR23" s="17">
        <f>IF(AND(Участники!$A23&lt;&gt;"",OR($Q$58&gt;$Q23,AND($Q$58=$Q23,$R$58&gt;$R23))),1,"")</f>
        <v>1</v>
      </c>
      <c r="DS23" s="17">
        <f>IF(AND(Участники!$A23&lt;&gt;"",OR($Q$59&gt;$Q23,AND($Q$59=$Q23,$R$59&gt;$R23))),1,"")</f>
        <v>1</v>
      </c>
      <c r="DT23" s="17">
        <f>IF(AND(Участники!$A23&lt;&gt;"",OR($Q$60&gt;$Q23,AND($Q$60=$Q23,$R$60&gt;$R23))),1,"")</f>
        <v>1</v>
      </c>
      <c r="DV23" s="18">
        <v>1</v>
      </c>
      <c r="DW23" s="19">
        <f>IF(Участники!A23="","",IF($AI$61+1=Участники!$B$6-CI$61,$AI$61+1,$AI$61+SUMIF(S$11:S23,CONCATENATE("=",S23),DV$11:DV23)))</f>
        <v>24</v>
      </c>
    </row>
    <row r="24" spans="1:127" x14ac:dyDescent="0.25">
      <c r="A24" s="49" t="s">
        <v>52</v>
      </c>
      <c r="B24" s="49" t="s">
        <v>31</v>
      </c>
      <c r="C24" s="49" t="s">
        <v>86</v>
      </c>
      <c r="D24" s="13"/>
      <c r="E24" s="2"/>
      <c r="F24" s="2"/>
      <c r="G24" s="2"/>
      <c r="H24" s="2"/>
      <c r="I24" s="2"/>
      <c r="J24" s="2"/>
      <c r="K24" s="2"/>
      <c r="L24" s="2"/>
      <c r="M24" s="2"/>
      <c r="N24" s="2"/>
      <c r="O24" s="14">
        <f>Тур1!N24</f>
        <v>4</v>
      </c>
      <c r="P24" s="14">
        <f>Тур2!N24</f>
        <v>4</v>
      </c>
      <c r="Q24" s="15">
        <f t="shared" si="0"/>
        <v>8</v>
      </c>
      <c r="R24" s="15">
        <f>IF(A24="","",Тур1!O24+Тур2!O24)</f>
        <v>116</v>
      </c>
      <c r="S24" s="15">
        <f>IF(Участники!A24="","",IF($AJ$61+1=Участники!$B$6-CJ$61,$AJ$61+1,CONCATENATE($AJ$61+1,"-",Участники!$B$6-CJ$61)))</f>
        <v>21</v>
      </c>
      <c r="T24" s="5">
        <v>1</v>
      </c>
      <c r="W24" s="17" t="str">
        <f>IF(AND(Участники!$A24&lt;&gt;"",OR($Q$11&lt;$Q24,AND($Q$11=$Q24,$R$11&lt;$R24))),1,"")</f>
        <v/>
      </c>
      <c r="X24" s="17">
        <f>IF(AND(Участники!$A24&lt;&gt;"",OR($Q$12&lt;$Q24,AND($Q$12=$Q24,$R$12&lt;$R24))),1,"")</f>
        <v>1</v>
      </c>
      <c r="Y24" s="17" t="str">
        <f>IF(AND(Участники!$A24&lt;&gt;"",OR($Q$13&lt;$Q24,AND($Q$13=$Q24,$R$13&lt;$R24))),1,"")</f>
        <v/>
      </c>
      <c r="Z24" s="17">
        <f>IF(AND(Участники!$A24&lt;&gt;"",OR($Q$14&lt;$Q24,AND($Q$14=$Q24,$R$14&lt;$R24))),1,"")</f>
        <v>1</v>
      </c>
      <c r="AA24" s="17" t="str">
        <f>IF(AND(Участники!$A24&lt;&gt;"",OR($Q$15&lt;$Q24,AND($Q$15=$Q24,$R$15&lt;$R24))),1,"")</f>
        <v/>
      </c>
      <c r="AB24" s="17">
        <f>IF(AND(Участники!$A24&lt;&gt;"",OR($Q$16&lt;$Q24,AND($Q$16=$Q24,$R$16&lt;$R24))),1,"")</f>
        <v>1</v>
      </c>
      <c r="AC24" s="17" t="str">
        <f>IF(AND(Участники!$A24&lt;&gt;"",OR($Q$17&lt;$Q24,AND($Q$17=$Q24,$R$17&lt;$R24))),1,"")</f>
        <v/>
      </c>
      <c r="AD24" s="17" t="str">
        <f>IF(AND(Участники!$A24&lt;&gt;"",OR($Q$18&lt;$Q24,AND($Q$18=$Q24,$R$18&lt;$R24))),1,"")</f>
        <v/>
      </c>
      <c r="AE24" s="17" t="str">
        <f>IF(AND(Участники!$A24&lt;&gt;"",OR($Q$19&lt;$Q24,AND($Q$19=$Q24,$R$19&lt;$R24))),1,"")</f>
        <v/>
      </c>
      <c r="AF24" s="17" t="str">
        <f>IF(AND(Участники!$A24&lt;&gt;"",OR($Q$20&lt;$Q24,AND($Q$20=$Q24,$R$20&lt;$R24))),1,"")</f>
        <v/>
      </c>
      <c r="AG24" s="17" t="str">
        <f>IF(AND(Участники!$A24&lt;&gt;"",OR($Q$21&lt;$Q24,AND($Q$21=$Q24,$R$21&lt;$R24))),1,"")</f>
        <v/>
      </c>
      <c r="AH24" s="17" t="str">
        <f>IF(AND(Участники!$A24&lt;&gt;"",OR($Q$22&lt;$Q24,AND($Q$22=$Q24,$R$22&lt;$R24))),1,"")</f>
        <v/>
      </c>
      <c r="AI24" s="17">
        <f>IF(AND(Участники!$A24&lt;&gt;"",OR($Q$23&lt;$Q24,AND($Q$23=$Q24,$R$23&lt;$R24))),1,"")</f>
        <v>1</v>
      </c>
      <c r="AJ24" s="16" t="str">
        <f>IF(AND(Участники!$A24&lt;&gt;"",OR($Q$24&lt;$Q24,AND($Q$24=$Q24,$R$24&lt;$R24))),1,"")</f>
        <v/>
      </c>
      <c r="AK24" s="17" t="str">
        <f>IF(AND(Участники!$A24&lt;&gt;"",OR($Q$25&lt;$Q24,AND($Q$25=$Q24,$R$25&lt;$R24))),1,"")</f>
        <v/>
      </c>
      <c r="AL24" s="17" t="str">
        <f>IF(AND(Участники!$A24&lt;&gt;"",OR($Q$26&lt;$Q24,AND($Q$26=$Q24,$R$26&lt;$R24))),1,"")</f>
        <v/>
      </c>
      <c r="AM24" s="17" t="str">
        <f>IF(AND(Участники!$A24&lt;&gt;"",OR($Q$27&lt;$Q24,AND($Q$27=$Q24,$R$27&lt;$R24))),1,"")</f>
        <v/>
      </c>
      <c r="AN24" s="17" t="str">
        <f>IF(AND(Участники!$A24&lt;&gt;"",OR($Q$28&lt;$Q24,AND($Q$28=$Q24,$R$28&lt;$R24))),1,"")</f>
        <v/>
      </c>
      <c r="AO24" s="17">
        <f>IF(AND(Участники!$A24&lt;&gt;"",OR($Q$29&lt;$Q24,AND($Q$29=$Q24,$R$29&lt;$R24))),1,"")</f>
        <v>1</v>
      </c>
      <c r="AP24" s="17" t="str">
        <f>IF(AND(Участники!$A24&lt;&gt;"",OR($Q$30&lt;$Q24,AND($Q$30=$Q24,$R$30&lt;$R24))),1,"")</f>
        <v/>
      </c>
      <c r="AQ24" s="17">
        <f>IF(AND(Участники!$A24&lt;&gt;"",OR($Q$31&lt;$Q24,AND($Q$31=$Q24,$R$31&lt;$R24))),1,"")</f>
        <v>1</v>
      </c>
      <c r="AR24" s="17" t="str">
        <f>IF(AND(Участники!$A24&lt;&gt;"",OR($Q$32&lt;$Q24,AND($Q$32=$Q24,$R$32&lt;$R24))),1,"")</f>
        <v/>
      </c>
      <c r="AS24" s="17" t="str">
        <f>IF(AND(Участники!$A24&lt;&gt;"",OR($Q$33&lt;$Q24,AND($Q$33=$Q24,$R$33&lt;$R24))),1,"")</f>
        <v/>
      </c>
      <c r="AT24" s="17" t="str">
        <f>IF(AND(Участники!$A24&lt;&gt;"",OR($Q$34&lt;$Q24,AND($Q$34=$Q24,$R$34&lt;$R24))),1,"")</f>
        <v/>
      </c>
      <c r="AU24" s="17">
        <f>IF(AND(Участники!$A24&lt;&gt;"",OR($Q$35&lt;$Q24,AND($Q$35=$Q24,$R$35&lt;$R24))),1,"")</f>
        <v>1</v>
      </c>
      <c r="AV24" s="17">
        <f>IF(AND(Участники!$A24&lt;&gt;"",OR($Q$36&lt;$Q24,AND($Q$36=$Q24,$R$36&lt;$R24))),1,"")</f>
        <v>1</v>
      </c>
      <c r="AW24" s="17" t="str">
        <f>IF(AND(Участники!$A24&lt;&gt;"",OR($Q$37&lt;$Q24,AND($Q$37=$Q24,$R$37&lt;$R24))),1,"")</f>
        <v/>
      </c>
      <c r="AX24" s="17" t="str">
        <f>IF(AND(Участники!$A24&lt;&gt;"",OR($Q$38&lt;$Q24,AND($Q$38=$Q24,$R$38&lt;$R24))),1,"")</f>
        <v/>
      </c>
      <c r="AY24" s="17">
        <f>IF(AND(Участники!$A24&lt;&gt;"",OR($Q$39&lt;$Q24,AND($Q$39=$Q24,$R$39&lt;$R24))),1,"")</f>
        <v>1</v>
      </c>
      <c r="AZ24" s="17" t="str">
        <f>IF(AND(Участники!$A24&lt;&gt;"",OR($Q$40&lt;$Q24,AND($Q$40=$Q24,$R$40&lt;$R24))),1,"")</f>
        <v/>
      </c>
      <c r="BA24" s="17" t="str">
        <f>IF(AND(Участники!$A24&lt;&gt;"",OR($Q$41&lt;$Q24,AND($Q$41=$Q24,$R$41&lt;$R24))),1,"")</f>
        <v/>
      </c>
      <c r="BB24" s="17" t="str">
        <f>IF(AND(Участники!$A24&lt;&gt;"",OR($Q$42&lt;$Q24,AND($Q$42=$Q24,$R$42&lt;$R24))),1,"")</f>
        <v/>
      </c>
      <c r="BC24" s="17" t="str">
        <f>IF(AND(Участники!$A24&lt;&gt;"",OR($Q$43&lt;$Q24,AND($Q$43=$Q24,$R$43&lt;$R24))),1,"")</f>
        <v/>
      </c>
      <c r="BD24" s="17" t="str">
        <f>IF(AND(Участники!$A24&lt;&gt;"",OR($Q$44&lt;$Q24,AND($Q$44=$Q24,$R$44&lt;$R24))),1,"")</f>
        <v/>
      </c>
      <c r="BE24" s="17" t="str">
        <f>IF(AND(Участники!$A24&lt;&gt;"",OR($Q$45&lt;$Q24,AND($Q$45=$Q24,$R$45&lt;$R24))),1,"")</f>
        <v/>
      </c>
      <c r="BF24" s="17" t="str">
        <f>IF(AND(Участники!$A24&lt;&gt;"",OR($Q$46&lt;$Q24,AND($Q$46=$Q24,$R$46&lt;$R24))),1,"")</f>
        <v/>
      </c>
      <c r="BG24" s="17" t="str">
        <f>IF(AND(Участники!$A24&lt;&gt;"",OR($Q$47&lt;$Q24,AND($Q$47=$Q24,$R$47&lt;$R24))),1,"")</f>
        <v/>
      </c>
      <c r="BH24" s="17" t="str">
        <f>IF(AND(Участники!$A24&lt;&gt;"",OR($Q$48&lt;$Q24,AND($Q$48=$Q24,$R$48&lt;$R24))),1,"")</f>
        <v/>
      </c>
      <c r="BI24" s="17" t="str">
        <f>IF(AND(Участники!$A24&lt;&gt;"",OR($Q$49&lt;$Q24,AND($Q$49=$Q24,$R$49&lt;$R24))),1,"")</f>
        <v/>
      </c>
      <c r="BJ24" s="17" t="str">
        <f>IF(AND(Участники!$A24&lt;&gt;"",OR($Q$50&lt;$Q24,AND($Q$50=$Q24,$R$50&lt;$R24))),1,"")</f>
        <v/>
      </c>
      <c r="BK24" s="17" t="str">
        <f>IF(AND(Участники!$A24&lt;&gt;"",OR($Q$51&lt;$Q24,AND($Q$51=$Q24,$R$51&lt;$R24))),1,"")</f>
        <v/>
      </c>
      <c r="BL24" s="17" t="str">
        <f>IF(AND(Участники!$A24&lt;&gt;"",OR($Q$52&lt;$Q24,AND($Q$52=$Q24,$R$52&lt;$R24))),1,"")</f>
        <v/>
      </c>
      <c r="BM24" s="17" t="str">
        <f>IF(AND(Участники!$A24&lt;&gt;"",OR($Q$53&lt;$Q24,AND($Q$53=$Q24,$R$53&lt;$R24))),1,"")</f>
        <v/>
      </c>
      <c r="BN24" s="17" t="str">
        <f>IF(AND(Участники!$A24&lt;&gt;"",OR($Q$54&lt;$Q24,AND($Q$54=$Q24,$R$54&lt;$R24))),1,"")</f>
        <v/>
      </c>
      <c r="BO24" s="17" t="str">
        <f>IF(AND(Участники!$A24&lt;&gt;"",OR($Q$55&lt;$Q24,AND($Q$55=$Q24,$R$55&lt;$R24))),1,"")</f>
        <v/>
      </c>
      <c r="BP24" s="17" t="str">
        <f>IF(AND(Участники!$A24&lt;&gt;"",OR($Q$56&lt;$Q24,AND($Q$56=$Q24,$R$56&lt;$R24))),1,"")</f>
        <v/>
      </c>
      <c r="BQ24" s="17" t="str">
        <f>IF(AND(Участники!$A24&lt;&gt;"",OR($Q$57&lt;$Q24,AND($Q$57=$Q24,$R$57&lt;$R24))),1,"")</f>
        <v/>
      </c>
      <c r="BR24" s="17" t="str">
        <f>IF(AND(Участники!$A24&lt;&gt;"",OR($Q$58&lt;$Q24,AND($Q$58=$Q24,$R$58&lt;$R24))),1,"")</f>
        <v/>
      </c>
      <c r="BS24" s="17" t="str">
        <f>IF(AND(Участники!$A24&lt;&gt;"",OR($Q$59&lt;$Q24,AND($Q$59=$Q24,$R$59&lt;$R24))),1,"")</f>
        <v/>
      </c>
      <c r="BT24" s="17" t="str">
        <f>IF(AND(Участники!$A24&lt;&gt;"",OR($Q$60&lt;$Q24,AND($Q$60=$Q24,$R$60&lt;$R24))),1,"")</f>
        <v/>
      </c>
      <c r="BW24" s="17">
        <f>IF(AND(Участники!$A24&lt;&gt;"",OR($Q$11&gt;$Q24,AND($Q$11=$Q24,$R$11&gt;$R24))),1,"")</f>
        <v>1</v>
      </c>
      <c r="BX24" s="17" t="str">
        <f>IF(AND(Участники!$A24&lt;&gt;"",OR($Q$12&gt;$Q24,AND($Q$12=$Q24,$R$12&gt;$R24))),1,"")</f>
        <v/>
      </c>
      <c r="BY24" s="17">
        <f>IF(AND(Участники!$A24&lt;&gt;"",OR($Q$13&gt;$Q24,AND($Q$13=$Q24,$R$13&gt;$R24))),1,"")</f>
        <v>1</v>
      </c>
      <c r="BZ24" s="17" t="str">
        <f>IF(AND(Участники!$A24&lt;&gt;"",OR($Q$14&gt;$Q24,AND($Q$14=$Q24,$R$14&gt;$R24))),1,"")</f>
        <v/>
      </c>
      <c r="CA24" s="17">
        <f>IF(AND(Участники!$A24&lt;&gt;"",OR($Q$15&gt;$Q24,AND($Q$15=$Q24,$R$15&gt;$R24))),1,"")</f>
        <v>1</v>
      </c>
      <c r="CB24" s="17" t="str">
        <f>IF(AND(Участники!$A24&lt;&gt;"",OR($Q$16&gt;$Q24,AND($Q$16=$Q24,$R$16&gt;$R24))),1,"")</f>
        <v/>
      </c>
      <c r="CC24" s="17">
        <f>IF(AND(Участники!$A24&lt;&gt;"",OR($Q$17&gt;$Q24,AND($Q$17=$Q24,$R$17&gt;$R24))),1,"")</f>
        <v>1</v>
      </c>
      <c r="CD24" s="17">
        <f>IF(AND(Участники!$A24&lt;&gt;"",OR($Q$18&gt;$Q24,AND($Q$18=$Q24,$R$18&gt;$R24))),1,"")</f>
        <v>1</v>
      </c>
      <c r="CE24" s="17">
        <f>IF(AND(Участники!$A24&lt;&gt;"",OR($Q$19&gt;$Q24,AND($Q$19=$Q24,$R$19&gt;$R24))),1,"")</f>
        <v>1</v>
      </c>
      <c r="CF24" s="17">
        <f>IF(AND(Участники!$A24&lt;&gt;"",OR($Q$20&gt;$Q24,AND($Q$20=$Q24,$R$20&gt;$R24))),1,"")</f>
        <v>1</v>
      </c>
      <c r="CG24" s="17">
        <f>IF(AND(Участники!$A24&lt;&gt;"",OR($Q$21&gt;$Q24,AND($Q$21=$Q24,$R$21&gt;$R24))),1,"")</f>
        <v>1</v>
      </c>
      <c r="CH24" s="17">
        <f>IF(AND(Участники!$A24&lt;&gt;"",OR($Q$22&gt;$Q24,AND($Q$22=$Q24,$R$22&gt;$R24))),1,"")</f>
        <v>1</v>
      </c>
      <c r="CI24" s="17" t="str">
        <f>IF(AND(Участники!$A24&lt;&gt;"",OR($Q$23&gt;$Q24,AND($Q$23=$Q24,$R$23&gt;$R24))),1,"")</f>
        <v/>
      </c>
      <c r="CJ24" s="16" t="str">
        <f>IF(AND(Участники!$A24&lt;&gt;"",OR($Q$24&gt;$Q24,AND($Q$24=$Q24,$R$24&gt;$R24))),1,"")</f>
        <v/>
      </c>
      <c r="CK24" s="17">
        <f>IF(AND(Участники!$A24&lt;&gt;"",OR($Q$25&gt;$Q24,AND($Q$25=$Q24,$R$25&gt;$R24))),1,"")</f>
        <v>1</v>
      </c>
      <c r="CL24" s="17">
        <f>IF(AND(Участники!$A24&lt;&gt;"",OR($Q$26&gt;$Q24,AND($Q$26=$Q24,$R$26&gt;$R24))),1,"")</f>
        <v>1</v>
      </c>
      <c r="CM24" s="17">
        <f>IF(AND(Участники!$A24&lt;&gt;"",OR($Q$27&gt;$Q24,AND($Q$27=$Q24,$R$27&gt;$R24))),1,"")</f>
        <v>1</v>
      </c>
      <c r="CN24" s="17">
        <f>IF(AND(Участники!$A24&lt;&gt;"",OR($Q$28&gt;$Q24,AND($Q$28=$Q24,$R$28&gt;$R24))),1,"")</f>
        <v>1</v>
      </c>
      <c r="CO24" s="17" t="str">
        <f>IF(AND(Участники!$A24&lt;&gt;"",OR($Q$29&gt;$Q24,AND($Q$29=$Q24,$R$29&gt;$R24))),1,"")</f>
        <v/>
      </c>
      <c r="CP24" s="17">
        <f>IF(AND(Участники!$A24&lt;&gt;"",OR($Q$30&gt;$Q24,AND($Q$30=$Q24,$R$30&gt;$R24))),1,"")</f>
        <v>1</v>
      </c>
      <c r="CQ24" s="17" t="str">
        <f>IF(AND(Участники!$A24&lt;&gt;"",OR($Q$31&gt;$Q24,AND($Q$31=$Q24,$R$31&gt;$R24))),1,"")</f>
        <v/>
      </c>
      <c r="CR24" s="17">
        <f>IF(AND(Участники!$A24&lt;&gt;"",OR($Q$32&gt;$Q24,AND($Q$32=$Q24,$R$32&gt;$R24))),1,"")</f>
        <v>1</v>
      </c>
      <c r="CS24" s="17">
        <f>IF(AND(Участники!$A24&lt;&gt;"",OR($Q$33&gt;$Q24,AND($Q$33=$Q24,$R$33&gt;$R24))),1,"")</f>
        <v>1</v>
      </c>
      <c r="CT24" s="17">
        <f>IF(AND(Участники!$A24&lt;&gt;"",OR($Q$34&gt;$Q24,AND($Q$34=$Q24,$R$34&gt;$R24))),1,"")</f>
        <v>1</v>
      </c>
      <c r="CU24" s="17" t="str">
        <f>IF(AND(Участники!$A24&lt;&gt;"",OR($Q$35&gt;$Q24,AND($Q$35=$Q24,$R$35&gt;$R24))),1,"")</f>
        <v/>
      </c>
      <c r="CV24" s="17" t="str">
        <f>IF(AND(Участники!$A24&lt;&gt;"",OR($Q$36&gt;$Q24,AND($Q$36=$Q24,$R$36&gt;$R24))),1,"")</f>
        <v/>
      </c>
      <c r="CW24" s="17">
        <f>IF(AND(Участники!$A24&lt;&gt;"",OR($Q$37&gt;$Q24,AND($Q$37=$Q24,$R$37&gt;$R24))),1,"")</f>
        <v>1</v>
      </c>
      <c r="CX24" s="17">
        <f>IF(AND(Участники!$A24&lt;&gt;"",OR($Q$38&gt;$Q24,AND($Q$38=$Q24,$R$38&gt;$R24))),1,"")</f>
        <v>1</v>
      </c>
      <c r="CY24" s="17" t="str">
        <f>IF(AND(Участники!$A24&lt;&gt;"",OR($Q$39&gt;$Q24,AND($Q$39=$Q24,$R$39&gt;$R24))),1,"")</f>
        <v/>
      </c>
      <c r="CZ24" s="17">
        <f>IF(AND(Участники!$A24&lt;&gt;"",OR($Q$40&gt;$Q24,AND($Q$40=$Q24,$R$40&gt;$R24))),1,"")</f>
        <v>1</v>
      </c>
      <c r="DA24" s="17">
        <f>IF(AND(Участники!$A24&lt;&gt;"",OR($Q$41&gt;$Q24,AND($Q$41=$Q24,$R$41&gt;$R24))),1,"")</f>
        <v>1</v>
      </c>
      <c r="DB24" s="17">
        <f>IF(AND(Участники!$A24&lt;&gt;"",OR($Q$42&gt;$Q24,AND($Q$42=$Q24,$R$42&gt;$R24))),1,"")</f>
        <v>1</v>
      </c>
      <c r="DC24" s="17">
        <f>IF(AND(Участники!$A24&lt;&gt;"",OR($Q$43&gt;$Q24,AND($Q$43=$Q24,$R$43&gt;$R24))),1,"")</f>
        <v>1</v>
      </c>
      <c r="DD24" s="17">
        <f>IF(AND(Участники!$A24&lt;&gt;"",OR($Q$44&gt;$Q24,AND($Q$44=$Q24,$R$44&gt;$R24))),1,"")</f>
        <v>1</v>
      </c>
      <c r="DE24" s="17">
        <f>IF(AND(Участники!$A24&lt;&gt;"",OR($Q$45&gt;$Q24,AND($Q$45=$Q24,$R$45&gt;$R24))),1,"")</f>
        <v>1</v>
      </c>
      <c r="DF24" s="17">
        <f>IF(AND(Участники!$A24&lt;&gt;"",OR($Q$46&gt;$Q24,AND($Q$46=$Q24,$R$46&gt;$R24))),1,"")</f>
        <v>1</v>
      </c>
      <c r="DG24" s="17">
        <f>IF(AND(Участники!$A24&lt;&gt;"",OR($Q$47&gt;$Q24,AND($Q$47=$Q24,$R$47&gt;$R24))),1,"")</f>
        <v>1</v>
      </c>
      <c r="DH24" s="17">
        <f>IF(AND(Участники!$A24&lt;&gt;"",OR($Q$48&gt;$Q24,AND($Q$48=$Q24,$R$48&gt;$R24))),1,"")</f>
        <v>1</v>
      </c>
      <c r="DI24" s="17">
        <f>IF(AND(Участники!$A24&lt;&gt;"",OR($Q$49&gt;$Q24,AND($Q$49=$Q24,$R$49&gt;$R24))),1,"")</f>
        <v>1</v>
      </c>
      <c r="DJ24" s="17">
        <f>IF(AND(Участники!$A24&lt;&gt;"",OR($Q$50&gt;$Q24,AND($Q$50=$Q24,$R$50&gt;$R24))),1,"")</f>
        <v>1</v>
      </c>
      <c r="DK24" s="17">
        <f>IF(AND(Участники!$A24&lt;&gt;"",OR($Q$51&gt;$Q24,AND($Q$51=$Q24,$R$51&gt;$R24))),1,"")</f>
        <v>1</v>
      </c>
      <c r="DL24" s="17">
        <f>IF(AND(Участники!$A24&lt;&gt;"",OR($Q$52&gt;$Q24,AND($Q$52=$Q24,$R$52&gt;$R24))),1,"")</f>
        <v>1</v>
      </c>
      <c r="DM24" s="17">
        <f>IF(AND(Участники!$A24&lt;&gt;"",OR($Q$53&gt;$Q24,AND($Q$53=$Q24,$R$53&gt;$R24))),1,"")</f>
        <v>1</v>
      </c>
      <c r="DN24" s="17">
        <f>IF(AND(Участники!$A24&lt;&gt;"",OR($Q$54&gt;$Q24,AND($Q$54=$Q24,$R$54&gt;$R24))),1,"")</f>
        <v>1</v>
      </c>
      <c r="DO24" s="17">
        <f>IF(AND(Участники!$A24&lt;&gt;"",OR($Q$55&gt;$Q24,AND($Q$55=$Q24,$R$55&gt;$R24))),1,"")</f>
        <v>1</v>
      </c>
      <c r="DP24" s="17">
        <f>IF(AND(Участники!$A24&lt;&gt;"",OR($Q$56&gt;$Q24,AND($Q$56=$Q24,$R$56&gt;$R24))),1,"")</f>
        <v>1</v>
      </c>
      <c r="DQ24" s="17">
        <f>IF(AND(Участники!$A24&lt;&gt;"",OR($Q$57&gt;$Q24,AND($Q$57=$Q24,$R$57&gt;$R24))),1,"")</f>
        <v>1</v>
      </c>
      <c r="DR24" s="17">
        <f>IF(AND(Участники!$A24&lt;&gt;"",OR($Q$58&gt;$Q24,AND($Q$58=$Q24,$R$58&gt;$R24))),1,"")</f>
        <v>1</v>
      </c>
      <c r="DS24" s="17">
        <f>IF(AND(Участники!$A24&lt;&gt;"",OR($Q$59&gt;$Q24,AND($Q$59=$Q24,$R$59&gt;$R24))),1,"")</f>
        <v>1</v>
      </c>
      <c r="DT24" s="17">
        <f>IF(AND(Участники!$A24&lt;&gt;"",OR($Q$60&gt;$Q24,AND($Q$60=$Q24,$R$60&gt;$R24))),1,"")</f>
        <v>1</v>
      </c>
      <c r="DV24" s="18">
        <v>1</v>
      </c>
      <c r="DW24" s="19">
        <f>IF(Участники!A24="","",IF($AJ$61+1=Участники!$B$6-CJ$61,$AJ$61+1,$AJ$61+SUMIF(S$11:S24,CONCATENATE("=",S24),DV$11:DV24)))</f>
        <v>21</v>
      </c>
    </row>
    <row r="25" spans="1:127" x14ac:dyDescent="0.25">
      <c r="A25" s="49" t="s">
        <v>88</v>
      </c>
      <c r="B25" s="49" t="s">
        <v>31</v>
      </c>
      <c r="C25" s="49" t="s">
        <v>89</v>
      </c>
      <c r="D25" s="13"/>
      <c r="E25" s="2"/>
      <c r="F25" s="2"/>
      <c r="G25" s="2"/>
      <c r="H25" s="2"/>
      <c r="I25" s="2"/>
      <c r="J25" s="2"/>
      <c r="K25" s="2"/>
      <c r="L25" s="2"/>
      <c r="M25" s="2"/>
      <c r="N25" s="2"/>
      <c r="O25" s="14">
        <f>Тур1!N25</f>
        <v>9</v>
      </c>
      <c r="P25" s="14">
        <f>Тур2!N25</f>
        <v>2</v>
      </c>
      <c r="Q25" s="15">
        <f t="shared" si="0"/>
        <v>11</v>
      </c>
      <c r="R25" s="15">
        <f>IF(A25="","",Тур1!O25+Тур2!O25)</f>
        <v>132</v>
      </c>
      <c r="S25" s="15">
        <f>IF(Участники!A25="","",IF($AK$61+1=Участники!$B$6-CK$61,$AK$61+1,CONCATENATE($AK$61+1,"-",Участники!$B$6-CK$61)))</f>
        <v>13</v>
      </c>
      <c r="T25" s="5" t="s">
        <v>35</v>
      </c>
      <c r="W25" s="17" t="str">
        <f>IF(AND(Участники!$A25&lt;&gt;"",OR($Q$11&lt;$Q25,AND($Q$11=$Q25,$R$11&lt;$R25))),1,"")</f>
        <v/>
      </c>
      <c r="X25" s="17">
        <f>IF(AND(Участники!$A25&lt;&gt;"",OR($Q$12&lt;$Q25,AND($Q$12=$Q25,$R$12&lt;$R25))),1,"")</f>
        <v>1</v>
      </c>
      <c r="Y25" s="17" t="str">
        <f>IF(AND(Участники!$A25&lt;&gt;"",OR($Q$13&lt;$Q25,AND($Q$13=$Q25,$R$13&lt;$R25))),1,"")</f>
        <v/>
      </c>
      <c r="Z25" s="17">
        <f>IF(AND(Участники!$A25&lt;&gt;"",OR($Q$14&lt;$Q25,AND($Q$14=$Q25,$R$14&lt;$R25))),1,"")</f>
        <v>1</v>
      </c>
      <c r="AA25" s="17" t="str">
        <f>IF(AND(Участники!$A25&lt;&gt;"",OR($Q$15&lt;$Q25,AND($Q$15=$Q25,$R$15&lt;$R25))),1,"")</f>
        <v/>
      </c>
      <c r="AB25" s="17">
        <f>IF(AND(Участники!$A25&lt;&gt;"",OR($Q$16&lt;$Q25,AND($Q$16=$Q25,$R$16&lt;$R25))),1,"")</f>
        <v>1</v>
      </c>
      <c r="AC25" s="17" t="str">
        <f>IF(AND(Участники!$A25&lt;&gt;"",OR($Q$17&lt;$Q25,AND($Q$17=$Q25,$R$17&lt;$R25))),1,"")</f>
        <v/>
      </c>
      <c r="AD25" s="17">
        <f>IF(AND(Участники!$A25&lt;&gt;"",OR($Q$18&lt;$Q25,AND($Q$18=$Q25,$R$18&lt;$R25))),1,"")</f>
        <v>1</v>
      </c>
      <c r="AE25" s="17" t="str">
        <f>IF(AND(Участники!$A25&lt;&gt;"",OR($Q$19&lt;$Q25,AND($Q$19=$Q25,$R$19&lt;$R25))),1,"")</f>
        <v/>
      </c>
      <c r="AF25" s="17">
        <f>IF(AND(Участники!$A25&lt;&gt;"",OR($Q$20&lt;$Q25,AND($Q$20=$Q25,$R$20&lt;$R25))),1,"")</f>
        <v>1</v>
      </c>
      <c r="AG25" s="17" t="str">
        <f>IF(AND(Участники!$A25&lt;&gt;"",OR($Q$21&lt;$Q25,AND($Q$21=$Q25,$R$21&lt;$R25))),1,"")</f>
        <v/>
      </c>
      <c r="AH25" s="17" t="str">
        <f>IF(AND(Участники!$A25&lt;&gt;"",OR($Q$22&lt;$Q25,AND($Q$22=$Q25,$R$22&lt;$R25))),1,"")</f>
        <v/>
      </c>
      <c r="AI25" s="17">
        <f>IF(AND(Участники!$A25&lt;&gt;"",OR($Q$23&lt;$Q25,AND($Q$23=$Q25,$R$23&lt;$R25))),1,"")</f>
        <v>1</v>
      </c>
      <c r="AJ25" s="17">
        <f>IF(AND(Участники!$A25&lt;&gt;"",OR($Q$24&lt;$Q25,AND($Q$24=$Q25,$R$24&lt;$R25))),1,"")</f>
        <v>1</v>
      </c>
      <c r="AK25" s="16" t="str">
        <f>IF(AND(Участники!$A25&lt;&gt;"",OR($Q$25&lt;$Q25,AND($Q$25=$Q25,$R$25&lt;$R25))),1,"")</f>
        <v/>
      </c>
      <c r="AL25" s="17" t="str">
        <f>IF(AND(Участники!$A25&lt;&gt;"",OR($Q$26&lt;$Q25,AND($Q$26=$Q25,$R$26&lt;$R25))),1,"")</f>
        <v/>
      </c>
      <c r="AM25" s="17" t="str">
        <f>IF(AND(Участники!$A25&lt;&gt;"",OR($Q$27&lt;$Q25,AND($Q$27=$Q25,$R$27&lt;$R25))),1,"")</f>
        <v/>
      </c>
      <c r="AN25" s="17">
        <f>IF(AND(Участники!$A25&lt;&gt;"",OR($Q$28&lt;$Q25,AND($Q$28=$Q25,$R$28&lt;$R25))),1,"")</f>
        <v>1</v>
      </c>
      <c r="AO25" s="17">
        <f>IF(AND(Участники!$A25&lt;&gt;"",OR($Q$29&lt;$Q25,AND($Q$29=$Q25,$R$29&lt;$R25))),1,"")</f>
        <v>1</v>
      </c>
      <c r="AP25" s="17">
        <f>IF(AND(Участники!$A25&lt;&gt;"",OR($Q$30&lt;$Q25,AND($Q$30=$Q25,$R$30&lt;$R25))),1,"")</f>
        <v>1</v>
      </c>
      <c r="AQ25" s="17">
        <f>IF(AND(Участники!$A25&lt;&gt;"",OR($Q$31&lt;$Q25,AND($Q$31=$Q25,$R$31&lt;$R25))),1,"")</f>
        <v>1</v>
      </c>
      <c r="AR25" s="17" t="str">
        <f>IF(AND(Участники!$A25&lt;&gt;"",OR($Q$32&lt;$Q25,AND($Q$32=$Q25,$R$32&lt;$R25))),1,"")</f>
        <v/>
      </c>
      <c r="AS25" s="17">
        <f>IF(AND(Участники!$A25&lt;&gt;"",OR($Q$33&lt;$Q25,AND($Q$33=$Q25,$R$33&lt;$R25))),1,"")</f>
        <v>1</v>
      </c>
      <c r="AT25" s="17" t="str">
        <f>IF(AND(Участники!$A25&lt;&gt;"",OR($Q$34&lt;$Q25,AND($Q$34=$Q25,$R$34&lt;$R25))),1,"")</f>
        <v/>
      </c>
      <c r="AU25" s="17">
        <f>IF(AND(Участники!$A25&lt;&gt;"",OR($Q$35&lt;$Q25,AND($Q$35=$Q25,$R$35&lt;$R25))),1,"")</f>
        <v>1</v>
      </c>
      <c r="AV25" s="17">
        <f>IF(AND(Участники!$A25&lt;&gt;"",OR($Q$36&lt;$Q25,AND($Q$36=$Q25,$R$36&lt;$R25))),1,"")</f>
        <v>1</v>
      </c>
      <c r="AW25" s="17">
        <f>IF(AND(Участники!$A25&lt;&gt;"",OR($Q$37&lt;$Q25,AND($Q$37=$Q25,$R$37&lt;$R25))),1,"")</f>
        <v>1</v>
      </c>
      <c r="AX25" s="17">
        <f>IF(AND(Участники!$A25&lt;&gt;"",OR($Q$38&lt;$Q25,AND($Q$38=$Q25,$R$38&lt;$R25))),1,"")</f>
        <v>1</v>
      </c>
      <c r="AY25" s="17">
        <f>IF(AND(Участники!$A25&lt;&gt;"",OR($Q$39&lt;$Q25,AND($Q$39=$Q25,$R$39&lt;$R25))),1,"")</f>
        <v>1</v>
      </c>
      <c r="AZ25" s="17" t="str">
        <f>IF(AND(Участники!$A25&lt;&gt;"",OR($Q$40&lt;$Q25,AND($Q$40=$Q25,$R$40&lt;$R25))),1,"")</f>
        <v/>
      </c>
      <c r="BA25" s="17" t="str">
        <f>IF(AND(Участники!$A25&lt;&gt;"",OR($Q$41&lt;$Q25,AND($Q$41=$Q25,$R$41&lt;$R25))),1,"")</f>
        <v/>
      </c>
      <c r="BB25" s="17" t="str">
        <f>IF(AND(Участники!$A25&lt;&gt;"",OR($Q$42&lt;$Q25,AND($Q$42=$Q25,$R$42&lt;$R25))),1,"")</f>
        <v/>
      </c>
      <c r="BC25" s="17" t="str">
        <f>IF(AND(Участники!$A25&lt;&gt;"",OR($Q$43&lt;$Q25,AND($Q$43=$Q25,$R$43&lt;$R25))),1,"")</f>
        <v/>
      </c>
      <c r="BD25" s="17" t="str">
        <f>IF(AND(Участники!$A25&lt;&gt;"",OR($Q$44&lt;$Q25,AND($Q$44=$Q25,$R$44&lt;$R25))),1,"")</f>
        <v/>
      </c>
      <c r="BE25" s="17" t="str">
        <f>IF(AND(Участники!$A25&lt;&gt;"",OR($Q$45&lt;$Q25,AND($Q$45=$Q25,$R$45&lt;$R25))),1,"")</f>
        <v/>
      </c>
      <c r="BF25" s="17" t="str">
        <f>IF(AND(Участники!$A25&lt;&gt;"",OR($Q$46&lt;$Q25,AND($Q$46=$Q25,$R$46&lt;$R25))),1,"")</f>
        <v/>
      </c>
      <c r="BG25" s="17" t="str">
        <f>IF(AND(Участники!$A25&lt;&gt;"",OR($Q$47&lt;$Q25,AND($Q$47=$Q25,$R$47&lt;$R25))),1,"")</f>
        <v/>
      </c>
      <c r="BH25" s="17" t="str">
        <f>IF(AND(Участники!$A25&lt;&gt;"",OR($Q$48&lt;$Q25,AND($Q$48=$Q25,$R$48&lt;$R25))),1,"")</f>
        <v/>
      </c>
      <c r="BI25" s="17" t="str">
        <f>IF(AND(Участники!$A25&lt;&gt;"",OR($Q$49&lt;$Q25,AND($Q$49=$Q25,$R$49&lt;$R25))),1,"")</f>
        <v/>
      </c>
      <c r="BJ25" s="17" t="str">
        <f>IF(AND(Участники!$A25&lt;&gt;"",OR($Q$50&lt;$Q25,AND($Q$50=$Q25,$R$50&lt;$R25))),1,"")</f>
        <v/>
      </c>
      <c r="BK25" s="17" t="str">
        <f>IF(AND(Участники!$A25&lt;&gt;"",OR($Q$51&lt;$Q25,AND($Q$51=$Q25,$R$51&lt;$R25))),1,"")</f>
        <v/>
      </c>
      <c r="BL25" s="17" t="str">
        <f>IF(AND(Участники!$A25&lt;&gt;"",OR($Q$52&lt;$Q25,AND($Q$52=$Q25,$R$52&lt;$R25))),1,"")</f>
        <v/>
      </c>
      <c r="BM25" s="17" t="str">
        <f>IF(AND(Участники!$A25&lt;&gt;"",OR($Q$53&lt;$Q25,AND($Q$53=$Q25,$R$53&lt;$R25))),1,"")</f>
        <v/>
      </c>
      <c r="BN25" s="17" t="str">
        <f>IF(AND(Участники!$A25&lt;&gt;"",OR($Q$54&lt;$Q25,AND($Q$54=$Q25,$R$54&lt;$R25))),1,"")</f>
        <v/>
      </c>
      <c r="BO25" s="17" t="str">
        <f>IF(AND(Участники!$A25&lt;&gt;"",OR($Q$55&lt;$Q25,AND($Q$55=$Q25,$R$55&lt;$R25))),1,"")</f>
        <v/>
      </c>
      <c r="BP25" s="17" t="str">
        <f>IF(AND(Участники!$A25&lt;&gt;"",OR($Q$56&lt;$Q25,AND($Q$56=$Q25,$R$56&lt;$R25))),1,"")</f>
        <v/>
      </c>
      <c r="BQ25" s="17" t="str">
        <f>IF(AND(Участники!$A25&lt;&gt;"",OR($Q$57&lt;$Q25,AND($Q$57=$Q25,$R$57&lt;$R25))),1,"")</f>
        <v/>
      </c>
      <c r="BR25" s="17" t="str">
        <f>IF(AND(Участники!$A25&lt;&gt;"",OR($Q$58&lt;$Q25,AND($Q$58=$Q25,$R$58&lt;$R25))),1,"")</f>
        <v/>
      </c>
      <c r="BS25" s="17" t="str">
        <f>IF(AND(Участники!$A25&lt;&gt;"",OR($Q$59&lt;$Q25,AND($Q$59=$Q25,$R$59&lt;$R25))),1,"")</f>
        <v/>
      </c>
      <c r="BT25" s="17" t="str">
        <f>IF(AND(Участники!$A25&lt;&gt;"",OR($Q$60&lt;$Q25,AND($Q$60=$Q25,$R$60&lt;$R25))),1,"")</f>
        <v/>
      </c>
      <c r="BW25" s="17">
        <f>IF(AND(Участники!$A25&lt;&gt;"",OR($Q$11&gt;$Q25,AND($Q$11=$Q25,$R$11&gt;$R25))),1,"")</f>
        <v>1</v>
      </c>
      <c r="BX25" s="17" t="str">
        <f>IF(AND(Участники!$A25&lt;&gt;"",OR($Q$12&gt;$Q25,AND($Q$12=$Q25,$R$12&gt;$R25))),1,"")</f>
        <v/>
      </c>
      <c r="BY25" s="17">
        <f>IF(AND(Участники!$A25&lt;&gt;"",OR($Q$13&gt;$Q25,AND($Q$13=$Q25,$R$13&gt;$R25))),1,"")</f>
        <v>1</v>
      </c>
      <c r="BZ25" s="17" t="str">
        <f>IF(AND(Участники!$A25&lt;&gt;"",OR($Q$14&gt;$Q25,AND($Q$14=$Q25,$R$14&gt;$R25))),1,"")</f>
        <v/>
      </c>
      <c r="CA25" s="17">
        <f>IF(AND(Участники!$A25&lt;&gt;"",OR($Q$15&gt;$Q25,AND($Q$15=$Q25,$R$15&gt;$R25))),1,"")</f>
        <v>1</v>
      </c>
      <c r="CB25" s="17" t="str">
        <f>IF(AND(Участники!$A25&lt;&gt;"",OR($Q$16&gt;$Q25,AND($Q$16=$Q25,$R$16&gt;$R25))),1,"")</f>
        <v/>
      </c>
      <c r="CC25" s="17">
        <f>IF(AND(Участники!$A25&lt;&gt;"",OR($Q$17&gt;$Q25,AND($Q$17=$Q25,$R$17&gt;$R25))),1,"")</f>
        <v>1</v>
      </c>
      <c r="CD25" s="17" t="str">
        <f>IF(AND(Участники!$A25&lt;&gt;"",OR($Q$18&gt;$Q25,AND($Q$18=$Q25,$R$18&gt;$R25))),1,"")</f>
        <v/>
      </c>
      <c r="CE25" s="17">
        <f>IF(AND(Участники!$A25&lt;&gt;"",OR($Q$19&gt;$Q25,AND($Q$19=$Q25,$R$19&gt;$R25))),1,"")</f>
        <v>1</v>
      </c>
      <c r="CF25" s="17" t="str">
        <f>IF(AND(Участники!$A25&lt;&gt;"",OR($Q$20&gt;$Q25,AND($Q$20=$Q25,$R$20&gt;$R25))),1,"")</f>
        <v/>
      </c>
      <c r="CG25" s="17">
        <f>IF(AND(Участники!$A25&lt;&gt;"",OR($Q$21&gt;$Q25,AND($Q$21=$Q25,$R$21&gt;$R25))),1,"")</f>
        <v>1</v>
      </c>
      <c r="CH25" s="17">
        <f>IF(AND(Участники!$A25&lt;&gt;"",OR($Q$22&gt;$Q25,AND($Q$22=$Q25,$R$22&gt;$R25))),1,"")</f>
        <v>1</v>
      </c>
      <c r="CI25" s="17" t="str">
        <f>IF(AND(Участники!$A25&lt;&gt;"",OR($Q$23&gt;$Q25,AND($Q$23=$Q25,$R$23&gt;$R25))),1,"")</f>
        <v/>
      </c>
      <c r="CJ25" s="17" t="str">
        <f>IF(AND(Участники!$A25&lt;&gt;"",OR($Q$24&gt;$Q25,AND($Q$24=$Q25,$R$24&gt;$R25))),1,"")</f>
        <v/>
      </c>
      <c r="CK25" s="16" t="str">
        <f>IF(AND(Участники!$A25&lt;&gt;"",OR($Q$25&gt;$Q25,AND($Q$25=$Q25,$R$25&gt;$R25))),1,"")</f>
        <v/>
      </c>
      <c r="CL25" s="17">
        <f>IF(AND(Участники!$A25&lt;&gt;"",OR($Q$26&gt;$Q25,AND($Q$26=$Q25,$R$26&gt;$R25))),1,"")</f>
        <v>1</v>
      </c>
      <c r="CM25" s="17">
        <f>IF(AND(Участники!$A25&lt;&gt;"",OR($Q$27&gt;$Q25,AND($Q$27=$Q25,$R$27&gt;$R25))),1,"")</f>
        <v>1</v>
      </c>
      <c r="CN25" s="17" t="str">
        <f>IF(AND(Участники!$A25&lt;&gt;"",OR($Q$28&gt;$Q25,AND($Q$28=$Q25,$R$28&gt;$R25))),1,"")</f>
        <v/>
      </c>
      <c r="CO25" s="17" t="str">
        <f>IF(AND(Участники!$A25&lt;&gt;"",OR($Q$29&gt;$Q25,AND($Q$29=$Q25,$R$29&gt;$R25))),1,"")</f>
        <v/>
      </c>
      <c r="CP25" s="17" t="str">
        <f>IF(AND(Участники!$A25&lt;&gt;"",OR($Q$30&gt;$Q25,AND($Q$30=$Q25,$R$30&gt;$R25))),1,"")</f>
        <v/>
      </c>
      <c r="CQ25" s="17" t="str">
        <f>IF(AND(Участники!$A25&lt;&gt;"",OR($Q$31&gt;$Q25,AND($Q$31=$Q25,$R$31&gt;$R25))),1,"")</f>
        <v/>
      </c>
      <c r="CR25" s="17">
        <f>IF(AND(Участники!$A25&lt;&gt;"",OR($Q$32&gt;$Q25,AND($Q$32=$Q25,$R$32&gt;$R25))),1,"")</f>
        <v>1</v>
      </c>
      <c r="CS25" s="17" t="str">
        <f>IF(AND(Участники!$A25&lt;&gt;"",OR($Q$33&gt;$Q25,AND($Q$33=$Q25,$R$33&gt;$R25))),1,"")</f>
        <v/>
      </c>
      <c r="CT25" s="17">
        <f>IF(AND(Участники!$A25&lt;&gt;"",OR($Q$34&gt;$Q25,AND($Q$34=$Q25,$R$34&gt;$R25))),1,"")</f>
        <v>1</v>
      </c>
      <c r="CU25" s="17" t="str">
        <f>IF(AND(Участники!$A25&lt;&gt;"",OR($Q$35&gt;$Q25,AND($Q$35=$Q25,$R$35&gt;$R25))),1,"")</f>
        <v/>
      </c>
      <c r="CV25" s="17" t="str">
        <f>IF(AND(Участники!$A25&lt;&gt;"",OR($Q$36&gt;$Q25,AND($Q$36=$Q25,$R$36&gt;$R25))),1,"")</f>
        <v/>
      </c>
      <c r="CW25" s="17" t="str">
        <f>IF(AND(Участники!$A25&lt;&gt;"",OR($Q$37&gt;$Q25,AND($Q$37=$Q25,$R$37&gt;$R25))),1,"")</f>
        <v/>
      </c>
      <c r="CX25" s="17" t="str">
        <f>IF(AND(Участники!$A25&lt;&gt;"",OR($Q$38&gt;$Q25,AND($Q$38=$Q25,$R$38&gt;$R25))),1,"")</f>
        <v/>
      </c>
      <c r="CY25" s="17" t="str">
        <f>IF(AND(Участники!$A25&lt;&gt;"",OR($Q$39&gt;$Q25,AND($Q$39=$Q25,$R$39&gt;$R25))),1,"")</f>
        <v/>
      </c>
      <c r="CZ25" s="17">
        <f>IF(AND(Участники!$A25&lt;&gt;"",OR($Q$40&gt;$Q25,AND($Q$40=$Q25,$R$40&gt;$R25))),1,"")</f>
        <v>1</v>
      </c>
      <c r="DA25" s="17">
        <f>IF(AND(Участники!$A25&lt;&gt;"",OR($Q$41&gt;$Q25,AND($Q$41=$Q25,$R$41&gt;$R25))),1,"")</f>
        <v>1</v>
      </c>
      <c r="DB25" s="17">
        <f>IF(AND(Участники!$A25&lt;&gt;"",OR($Q$42&gt;$Q25,AND($Q$42=$Q25,$R$42&gt;$R25))),1,"")</f>
        <v>1</v>
      </c>
      <c r="DC25" s="17">
        <f>IF(AND(Участники!$A25&lt;&gt;"",OR($Q$43&gt;$Q25,AND($Q$43=$Q25,$R$43&gt;$R25))),1,"")</f>
        <v>1</v>
      </c>
      <c r="DD25" s="17">
        <f>IF(AND(Участники!$A25&lt;&gt;"",OR($Q$44&gt;$Q25,AND($Q$44=$Q25,$R$44&gt;$R25))),1,"")</f>
        <v>1</v>
      </c>
      <c r="DE25" s="17">
        <f>IF(AND(Участники!$A25&lt;&gt;"",OR($Q$45&gt;$Q25,AND($Q$45=$Q25,$R$45&gt;$R25))),1,"")</f>
        <v>1</v>
      </c>
      <c r="DF25" s="17">
        <f>IF(AND(Участники!$A25&lt;&gt;"",OR($Q$46&gt;$Q25,AND($Q$46=$Q25,$R$46&gt;$R25))),1,"")</f>
        <v>1</v>
      </c>
      <c r="DG25" s="17">
        <f>IF(AND(Участники!$A25&lt;&gt;"",OR($Q$47&gt;$Q25,AND($Q$47=$Q25,$R$47&gt;$R25))),1,"")</f>
        <v>1</v>
      </c>
      <c r="DH25" s="17">
        <f>IF(AND(Участники!$A25&lt;&gt;"",OR($Q$48&gt;$Q25,AND($Q$48=$Q25,$R$48&gt;$R25))),1,"")</f>
        <v>1</v>
      </c>
      <c r="DI25" s="17">
        <f>IF(AND(Участники!$A25&lt;&gt;"",OR($Q$49&gt;$Q25,AND($Q$49=$Q25,$R$49&gt;$R25))),1,"")</f>
        <v>1</v>
      </c>
      <c r="DJ25" s="17">
        <f>IF(AND(Участники!$A25&lt;&gt;"",OR($Q$50&gt;$Q25,AND($Q$50=$Q25,$R$50&gt;$R25))),1,"")</f>
        <v>1</v>
      </c>
      <c r="DK25" s="17">
        <f>IF(AND(Участники!$A25&lt;&gt;"",OR($Q$51&gt;$Q25,AND($Q$51=$Q25,$R$51&gt;$R25))),1,"")</f>
        <v>1</v>
      </c>
      <c r="DL25" s="17">
        <f>IF(AND(Участники!$A25&lt;&gt;"",OR($Q$52&gt;$Q25,AND($Q$52=$Q25,$R$52&gt;$R25))),1,"")</f>
        <v>1</v>
      </c>
      <c r="DM25" s="17">
        <f>IF(AND(Участники!$A25&lt;&gt;"",OR($Q$53&gt;$Q25,AND($Q$53=$Q25,$R$53&gt;$R25))),1,"")</f>
        <v>1</v>
      </c>
      <c r="DN25" s="17">
        <f>IF(AND(Участники!$A25&lt;&gt;"",OR($Q$54&gt;$Q25,AND($Q$54=$Q25,$R$54&gt;$R25))),1,"")</f>
        <v>1</v>
      </c>
      <c r="DO25" s="17">
        <f>IF(AND(Участники!$A25&lt;&gt;"",OR($Q$55&gt;$Q25,AND($Q$55=$Q25,$R$55&gt;$R25))),1,"")</f>
        <v>1</v>
      </c>
      <c r="DP25" s="17">
        <f>IF(AND(Участники!$A25&lt;&gt;"",OR($Q$56&gt;$Q25,AND($Q$56=$Q25,$R$56&gt;$R25))),1,"")</f>
        <v>1</v>
      </c>
      <c r="DQ25" s="17">
        <f>IF(AND(Участники!$A25&lt;&gt;"",OR($Q$57&gt;$Q25,AND($Q$57=$Q25,$R$57&gt;$R25))),1,"")</f>
        <v>1</v>
      </c>
      <c r="DR25" s="17">
        <f>IF(AND(Участники!$A25&lt;&gt;"",OR($Q$58&gt;$Q25,AND($Q$58=$Q25,$R$58&gt;$R25))),1,"")</f>
        <v>1</v>
      </c>
      <c r="DS25" s="17">
        <f>IF(AND(Участники!$A25&lt;&gt;"",OR($Q$59&gt;$Q25,AND($Q$59=$Q25,$R$59&gt;$R25))),1,"")</f>
        <v>1</v>
      </c>
      <c r="DT25" s="17">
        <f>IF(AND(Участники!$A25&lt;&gt;"",OR($Q$60&gt;$Q25,AND($Q$60=$Q25,$R$60&gt;$R25))),1,"")</f>
        <v>1</v>
      </c>
      <c r="DV25" s="18">
        <v>1</v>
      </c>
      <c r="DW25" s="19">
        <f>IF(Участники!A25="","",IF($AK$61+1=Участники!$B$6-CK$61,$AK$61+1,$AK$61+SUMIF(S$11:S25,CONCATENATE("=",S25),DV$11:DV25)))</f>
        <v>13</v>
      </c>
    </row>
    <row r="26" spans="1:127" x14ac:dyDescent="0.25">
      <c r="A26" s="49" t="s">
        <v>53</v>
      </c>
      <c r="B26" s="49" t="s">
        <v>32</v>
      </c>
      <c r="C26" s="49" t="s">
        <v>90</v>
      </c>
      <c r="D26" s="13"/>
      <c r="E26" s="2"/>
      <c r="F26" s="2"/>
      <c r="G26" s="2"/>
      <c r="H26" s="2"/>
      <c r="I26" s="2"/>
      <c r="J26" s="2"/>
      <c r="K26" s="2"/>
      <c r="L26" s="2"/>
      <c r="M26" s="2"/>
      <c r="N26" s="2"/>
      <c r="O26" s="14">
        <f>Тур1!N26</f>
        <v>7</v>
      </c>
      <c r="P26" s="14">
        <f>Тур2!N26</f>
        <v>5</v>
      </c>
      <c r="Q26" s="15">
        <f t="shared" si="0"/>
        <v>12</v>
      </c>
      <c r="R26" s="15">
        <f>IF(A26="","",Тур1!O26+Тур2!O26)</f>
        <v>173</v>
      </c>
      <c r="S26" s="15">
        <f>IF(Участники!A26="","",IF($AL$61+1=Участники!$B$6-CL$61,$AL$61+1,CONCATENATE($AL$61+1,"-",Участники!$B$6-CL$61)))</f>
        <v>8</v>
      </c>
      <c r="T26" s="5" t="s">
        <v>35</v>
      </c>
      <c r="W26" s="17" t="str">
        <f>IF(AND(Участники!$A26&lt;&gt;"",OR($Q$11&lt;$Q26,AND($Q$11=$Q26,$R$11&lt;$R26))),1,"")</f>
        <v/>
      </c>
      <c r="X26" s="17">
        <f>IF(AND(Участники!$A26&lt;&gt;"",OR($Q$12&lt;$Q26,AND($Q$12=$Q26,$R$12&lt;$R26))),1,"")</f>
        <v>1</v>
      </c>
      <c r="Y26" s="17">
        <f>IF(AND(Участники!$A26&lt;&gt;"",OR($Q$13&lt;$Q26,AND($Q$13=$Q26,$R$13&lt;$R26))),1,"")</f>
        <v>1</v>
      </c>
      <c r="Z26" s="17">
        <f>IF(AND(Участники!$A26&lt;&gt;"",OR($Q$14&lt;$Q26,AND($Q$14=$Q26,$R$14&lt;$R26))),1,"")</f>
        <v>1</v>
      </c>
      <c r="AA26" s="17" t="str">
        <f>IF(AND(Участники!$A26&lt;&gt;"",OR($Q$15&lt;$Q26,AND($Q$15=$Q26,$R$15&lt;$R26))),1,"")</f>
        <v/>
      </c>
      <c r="AB26" s="17">
        <f>IF(AND(Участники!$A26&lt;&gt;"",OR($Q$16&lt;$Q26,AND($Q$16=$Q26,$R$16&lt;$R26))),1,"")</f>
        <v>1</v>
      </c>
      <c r="AC26" s="17" t="str">
        <f>IF(AND(Участники!$A26&lt;&gt;"",OR($Q$17&lt;$Q26,AND($Q$17=$Q26,$R$17&lt;$R26))),1,"")</f>
        <v/>
      </c>
      <c r="AD26" s="17">
        <f>IF(AND(Участники!$A26&lt;&gt;"",OR($Q$18&lt;$Q26,AND($Q$18=$Q26,$R$18&lt;$R26))),1,"")</f>
        <v>1</v>
      </c>
      <c r="AE26" s="17">
        <f>IF(AND(Участники!$A26&lt;&gt;"",OR($Q$19&lt;$Q26,AND($Q$19=$Q26,$R$19&lt;$R26))),1,"")</f>
        <v>1</v>
      </c>
      <c r="AF26" s="17">
        <f>IF(AND(Участники!$A26&lt;&gt;"",OR($Q$20&lt;$Q26,AND($Q$20=$Q26,$R$20&lt;$R26))),1,"")</f>
        <v>1</v>
      </c>
      <c r="AG26" s="17">
        <f>IF(AND(Участники!$A26&lt;&gt;"",OR($Q$21&lt;$Q26,AND($Q$21=$Q26,$R$21&lt;$R26))),1,"")</f>
        <v>1</v>
      </c>
      <c r="AH26" s="17">
        <f>IF(AND(Участники!$A26&lt;&gt;"",OR($Q$22&lt;$Q26,AND($Q$22=$Q26,$R$22&lt;$R26))),1,"")</f>
        <v>1</v>
      </c>
      <c r="AI26" s="17">
        <f>IF(AND(Участники!$A26&lt;&gt;"",OR($Q$23&lt;$Q26,AND($Q$23=$Q26,$R$23&lt;$R26))),1,"")</f>
        <v>1</v>
      </c>
      <c r="AJ26" s="17">
        <f>IF(AND(Участники!$A26&lt;&gt;"",OR($Q$24&lt;$Q26,AND($Q$24=$Q26,$R$24&lt;$R26))),1,"")</f>
        <v>1</v>
      </c>
      <c r="AK26" s="17">
        <f>IF(AND(Участники!$A26&lt;&gt;"",OR($Q$25&lt;$Q26,AND($Q$25=$Q26,$R$25&lt;$R26))),1,"")</f>
        <v>1</v>
      </c>
      <c r="AL26" s="16" t="str">
        <f>IF(AND(Участники!$A26&lt;&gt;"",OR($Q$26&lt;$Q26,AND($Q$26=$Q26,$R$26&lt;$R26))),1,"")</f>
        <v/>
      </c>
      <c r="AM26" s="17" t="str">
        <f>IF(AND(Участники!$A26&lt;&gt;"",OR($Q$27&lt;$Q26,AND($Q$27=$Q26,$R$27&lt;$R26))),1,"")</f>
        <v/>
      </c>
      <c r="AN26" s="17">
        <f>IF(AND(Участники!$A26&lt;&gt;"",OR($Q$28&lt;$Q26,AND($Q$28=$Q26,$R$28&lt;$R26))),1,"")</f>
        <v>1</v>
      </c>
      <c r="AO26" s="17">
        <f>IF(AND(Участники!$A26&lt;&gt;"",OR($Q$29&lt;$Q26,AND($Q$29=$Q26,$R$29&lt;$R26))),1,"")</f>
        <v>1</v>
      </c>
      <c r="AP26" s="17">
        <f>IF(AND(Участники!$A26&lt;&gt;"",OR($Q$30&lt;$Q26,AND($Q$30=$Q26,$R$30&lt;$R26))),1,"")</f>
        <v>1</v>
      </c>
      <c r="AQ26" s="17">
        <f>IF(AND(Участники!$A26&lt;&gt;"",OR($Q$31&lt;$Q26,AND($Q$31=$Q26,$R$31&lt;$R26))),1,"")</f>
        <v>1</v>
      </c>
      <c r="AR26" s="17" t="str">
        <f>IF(AND(Участники!$A26&lt;&gt;"",OR($Q$32&lt;$Q26,AND($Q$32=$Q26,$R$32&lt;$R26))),1,"")</f>
        <v/>
      </c>
      <c r="AS26" s="17">
        <f>IF(AND(Участники!$A26&lt;&gt;"",OR($Q$33&lt;$Q26,AND($Q$33=$Q26,$R$33&lt;$R26))),1,"")</f>
        <v>1</v>
      </c>
      <c r="AT26" s="17" t="str">
        <f>IF(AND(Участники!$A26&lt;&gt;"",OR($Q$34&lt;$Q26,AND($Q$34=$Q26,$R$34&lt;$R26))),1,"")</f>
        <v/>
      </c>
      <c r="AU26" s="17">
        <f>IF(AND(Участники!$A26&lt;&gt;"",OR($Q$35&lt;$Q26,AND($Q$35=$Q26,$R$35&lt;$R26))),1,"")</f>
        <v>1</v>
      </c>
      <c r="AV26" s="17">
        <f>IF(AND(Участники!$A26&lt;&gt;"",OR($Q$36&lt;$Q26,AND($Q$36=$Q26,$R$36&lt;$R26))),1,"")</f>
        <v>1</v>
      </c>
      <c r="AW26" s="17">
        <f>IF(AND(Участники!$A26&lt;&gt;"",OR($Q$37&lt;$Q26,AND($Q$37=$Q26,$R$37&lt;$R26))),1,"")</f>
        <v>1</v>
      </c>
      <c r="AX26" s="17">
        <f>IF(AND(Участники!$A26&lt;&gt;"",OR($Q$38&lt;$Q26,AND($Q$38=$Q26,$R$38&lt;$R26))),1,"")</f>
        <v>1</v>
      </c>
      <c r="AY26" s="17">
        <f>IF(AND(Участники!$A26&lt;&gt;"",OR($Q$39&lt;$Q26,AND($Q$39=$Q26,$R$39&lt;$R26))),1,"")</f>
        <v>1</v>
      </c>
      <c r="AZ26" s="17" t="str">
        <f>IF(AND(Участники!$A26&lt;&gt;"",OR($Q$40&lt;$Q26,AND($Q$40=$Q26,$R$40&lt;$R26))),1,"")</f>
        <v/>
      </c>
      <c r="BA26" s="17" t="str">
        <f>IF(AND(Участники!$A26&lt;&gt;"",OR($Q$41&lt;$Q26,AND($Q$41=$Q26,$R$41&lt;$R26))),1,"")</f>
        <v/>
      </c>
      <c r="BB26" s="17" t="str">
        <f>IF(AND(Участники!$A26&lt;&gt;"",OR($Q$42&lt;$Q26,AND($Q$42=$Q26,$R$42&lt;$R26))),1,"")</f>
        <v/>
      </c>
      <c r="BC26" s="17" t="str">
        <f>IF(AND(Участники!$A26&lt;&gt;"",OR($Q$43&lt;$Q26,AND($Q$43=$Q26,$R$43&lt;$R26))),1,"")</f>
        <v/>
      </c>
      <c r="BD26" s="17" t="str">
        <f>IF(AND(Участники!$A26&lt;&gt;"",OR($Q$44&lt;$Q26,AND($Q$44=$Q26,$R$44&lt;$R26))),1,"")</f>
        <v/>
      </c>
      <c r="BE26" s="17" t="str">
        <f>IF(AND(Участники!$A26&lt;&gt;"",OR($Q$45&lt;$Q26,AND($Q$45=$Q26,$R$45&lt;$R26))),1,"")</f>
        <v/>
      </c>
      <c r="BF26" s="17" t="str">
        <f>IF(AND(Участники!$A26&lt;&gt;"",OR($Q$46&lt;$Q26,AND($Q$46=$Q26,$R$46&lt;$R26))),1,"")</f>
        <v/>
      </c>
      <c r="BG26" s="17" t="str">
        <f>IF(AND(Участники!$A26&lt;&gt;"",OR($Q$47&lt;$Q26,AND($Q$47=$Q26,$R$47&lt;$R26))),1,"")</f>
        <v/>
      </c>
      <c r="BH26" s="17" t="str">
        <f>IF(AND(Участники!$A26&lt;&gt;"",OR($Q$48&lt;$Q26,AND($Q$48=$Q26,$R$48&lt;$R26))),1,"")</f>
        <v/>
      </c>
      <c r="BI26" s="17" t="str">
        <f>IF(AND(Участники!$A26&lt;&gt;"",OR($Q$49&lt;$Q26,AND($Q$49=$Q26,$R$49&lt;$R26))),1,"")</f>
        <v/>
      </c>
      <c r="BJ26" s="17" t="str">
        <f>IF(AND(Участники!$A26&lt;&gt;"",OR($Q$50&lt;$Q26,AND($Q$50=$Q26,$R$50&lt;$R26))),1,"")</f>
        <v/>
      </c>
      <c r="BK26" s="17" t="str">
        <f>IF(AND(Участники!$A26&lt;&gt;"",OR($Q$51&lt;$Q26,AND($Q$51=$Q26,$R$51&lt;$R26))),1,"")</f>
        <v/>
      </c>
      <c r="BL26" s="17" t="str">
        <f>IF(AND(Участники!$A26&lt;&gt;"",OR($Q$52&lt;$Q26,AND($Q$52=$Q26,$R$52&lt;$R26))),1,"")</f>
        <v/>
      </c>
      <c r="BM26" s="17" t="str">
        <f>IF(AND(Участники!$A26&lt;&gt;"",OR($Q$53&lt;$Q26,AND($Q$53=$Q26,$R$53&lt;$R26))),1,"")</f>
        <v/>
      </c>
      <c r="BN26" s="17" t="str">
        <f>IF(AND(Участники!$A26&lt;&gt;"",OR($Q$54&lt;$Q26,AND($Q$54=$Q26,$R$54&lt;$R26))),1,"")</f>
        <v/>
      </c>
      <c r="BO26" s="17" t="str">
        <f>IF(AND(Участники!$A26&lt;&gt;"",OR($Q$55&lt;$Q26,AND($Q$55=$Q26,$R$55&lt;$R26))),1,"")</f>
        <v/>
      </c>
      <c r="BP26" s="17" t="str">
        <f>IF(AND(Участники!$A26&lt;&gt;"",OR($Q$56&lt;$Q26,AND($Q$56=$Q26,$R$56&lt;$R26))),1,"")</f>
        <v/>
      </c>
      <c r="BQ26" s="17" t="str">
        <f>IF(AND(Участники!$A26&lt;&gt;"",OR($Q$57&lt;$Q26,AND($Q$57=$Q26,$R$57&lt;$R26))),1,"")</f>
        <v/>
      </c>
      <c r="BR26" s="17" t="str">
        <f>IF(AND(Участники!$A26&lt;&gt;"",OR($Q$58&lt;$Q26,AND($Q$58=$Q26,$R$58&lt;$R26))),1,"")</f>
        <v/>
      </c>
      <c r="BS26" s="17" t="str">
        <f>IF(AND(Участники!$A26&lt;&gt;"",OR($Q$59&lt;$Q26,AND($Q$59=$Q26,$R$59&lt;$R26))),1,"")</f>
        <v/>
      </c>
      <c r="BT26" s="17" t="str">
        <f>IF(AND(Участники!$A26&lt;&gt;"",OR($Q$60&lt;$Q26,AND($Q$60=$Q26,$R$60&lt;$R26))),1,"")</f>
        <v/>
      </c>
      <c r="BW26" s="17">
        <f>IF(AND(Участники!$A26&lt;&gt;"",OR($Q$11&gt;$Q26,AND($Q$11=$Q26,$R$11&gt;$R26))),1,"")</f>
        <v>1</v>
      </c>
      <c r="BX26" s="17" t="str">
        <f>IF(AND(Участники!$A26&lt;&gt;"",OR($Q$12&gt;$Q26,AND($Q$12=$Q26,$R$12&gt;$R26))),1,"")</f>
        <v/>
      </c>
      <c r="BY26" s="17" t="str">
        <f>IF(AND(Участники!$A26&lt;&gt;"",OR($Q$13&gt;$Q26,AND($Q$13=$Q26,$R$13&gt;$R26))),1,"")</f>
        <v/>
      </c>
      <c r="BZ26" s="17" t="str">
        <f>IF(AND(Участники!$A26&lt;&gt;"",OR($Q$14&gt;$Q26,AND($Q$14=$Q26,$R$14&gt;$R26))),1,"")</f>
        <v/>
      </c>
      <c r="CA26" s="17">
        <f>IF(AND(Участники!$A26&lt;&gt;"",OR($Q$15&gt;$Q26,AND($Q$15=$Q26,$R$15&gt;$R26))),1,"")</f>
        <v>1</v>
      </c>
      <c r="CB26" s="17" t="str">
        <f>IF(AND(Участники!$A26&lt;&gt;"",OR($Q$16&gt;$Q26,AND($Q$16=$Q26,$R$16&gt;$R26))),1,"")</f>
        <v/>
      </c>
      <c r="CC26" s="17">
        <f>IF(AND(Участники!$A26&lt;&gt;"",OR($Q$17&gt;$Q26,AND($Q$17=$Q26,$R$17&gt;$R26))),1,"")</f>
        <v>1</v>
      </c>
      <c r="CD26" s="17" t="str">
        <f>IF(AND(Участники!$A26&lt;&gt;"",OR($Q$18&gt;$Q26,AND($Q$18=$Q26,$R$18&gt;$R26))),1,"")</f>
        <v/>
      </c>
      <c r="CE26" s="17" t="str">
        <f>IF(AND(Участники!$A26&lt;&gt;"",OR($Q$19&gt;$Q26,AND($Q$19=$Q26,$R$19&gt;$R26))),1,"")</f>
        <v/>
      </c>
      <c r="CF26" s="17" t="str">
        <f>IF(AND(Участники!$A26&lt;&gt;"",OR($Q$20&gt;$Q26,AND($Q$20=$Q26,$R$20&gt;$R26))),1,"")</f>
        <v/>
      </c>
      <c r="CG26" s="17" t="str">
        <f>IF(AND(Участники!$A26&lt;&gt;"",OR($Q$21&gt;$Q26,AND($Q$21=$Q26,$R$21&gt;$R26))),1,"")</f>
        <v/>
      </c>
      <c r="CH26" s="17" t="str">
        <f>IF(AND(Участники!$A26&lt;&gt;"",OR($Q$22&gt;$Q26,AND($Q$22=$Q26,$R$22&gt;$R26))),1,"")</f>
        <v/>
      </c>
      <c r="CI26" s="17" t="str">
        <f>IF(AND(Участники!$A26&lt;&gt;"",OR($Q$23&gt;$Q26,AND($Q$23=$Q26,$R$23&gt;$R26))),1,"")</f>
        <v/>
      </c>
      <c r="CJ26" s="17" t="str">
        <f>IF(AND(Участники!$A26&lt;&gt;"",OR($Q$24&gt;$Q26,AND($Q$24=$Q26,$R$24&gt;$R26))),1,"")</f>
        <v/>
      </c>
      <c r="CK26" s="17" t="str">
        <f>IF(AND(Участники!$A26&lt;&gt;"",OR($Q$25&gt;$Q26,AND($Q$25=$Q26,$R$25&gt;$R26))),1,"")</f>
        <v/>
      </c>
      <c r="CL26" s="16" t="str">
        <f>IF(AND(Участники!$A26&lt;&gt;"",OR($Q$26&gt;$Q26,AND($Q$26=$Q26,$R$26&gt;$R26))),1,"")</f>
        <v/>
      </c>
      <c r="CM26" s="17">
        <f>IF(AND(Участники!$A26&lt;&gt;"",OR($Q$27&gt;$Q26,AND($Q$27=$Q26,$R$27&gt;$R26))),1,"")</f>
        <v>1</v>
      </c>
      <c r="CN26" s="17" t="str">
        <f>IF(AND(Участники!$A26&lt;&gt;"",OR($Q$28&gt;$Q26,AND($Q$28=$Q26,$R$28&gt;$R26))),1,"")</f>
        <v/>
      </c>
      <c r="CO26" s="17" t="str">
        <f>IF(AND(Участники!$A26&lt;&gt;"",OR($Q$29&gt;$Q26,AND($Q$29=$Q26,$R$29&gt;$R26))),1,"")</f>
        <v/>
      </c>
      <c r="CP26" s="17" t="str">
        <f>IF(AND(Участники!$A26&lt;&gt;"",OR($Q$30&gt;$Q26,AND($Q$30=$Q26,$R$30&gt;$R26))),1,"")</f>
        <v/>
      </c>
      <c r="CQ26" s="17" t="str">
        <f>IF(AND(Участники!$A26&lt;&gt;"",OR($Q$31&gt;$Q26,AND($Q$31=$Q26,$R$31&gt;$R26))),1,"")</f>
        <v/>
      </c>
      <c r="CR26" s="17">
        <f>IF(AND(Участники!$A26&lt;&gt;"",OR($Q$32&gt;$Q26,AND($Q$32=$Q26,$R$32&gt;$R26))),1,"")</f>
        <v>1</v>
      </c>
      <c r="CS26" s="17" t="str">
        <f>IF(AND(Участники!$A26&lt;&gt;"",OR($Q$33&gt;$Q26,AND($Q$33=$Q26,$R$33&gt;$R26))),1,"")</f>
        <v/>
      </c>
      <c r="CT26" s="17">
        <f>IF(AND(Участники!$A26&lt;&gt;"",OR($Q$34&gt;$Q26,AND($Q$34=$Q26,$R$34&gt;$R26))),1,"")</f>
        <v>1</v>
      </c>
      <c r="CU26" s="17" t="str">
        <f>IF(AND(Участники!$A26&lt;&gt;"",OR($Q$35&gt;$Q26,AND($Q$35=$Q26,$R$35&gt;$R26))),1,"")</f>
        <v/>
      </c>
      <c r="CV26" s="17" t="str">
        <f>IF(AND(Участники!$A26&lt;&gt;"",OR($Q$36&gt;$Q26,AND($Q$36=$Q26,$R$36&gt;$R26))),1,"")</f>
        <v/>
      </c>
      <c r="CW26" s="17" t="str">
        <f>IF(AND(Участники!$A26&lt;&gt;"",OR($Q$37&gt;$Q26,AND($Q$37=$Q26,$R$37&gt;$R26))),1,"")</f>
        <v/>
      </c>
      <c r="CX26" s="17" t="str">
        <f>IF(AND(Участники!$A26&lt;&gt;"",OR($Q$38&gt;$Q26,AND($Q$38=$Q26,$R$38&gt;$R26))),1,"")</f>
        <v/>
      </c>
      <c r="CY26" s="17" t="str">
        <f>IF(AND(Участники!$A26&lt;&gt;"",OR($Q$39&gt;$Q26,AND($Q$39=$Q26,$R$39&gt;$R26))),1,"")</f>
        <v/>
      </c>
      <c r="CZ26" s="17">
        <f>IF(AND(Участники!$A26&lt;&gt;"",OR($Q$40&gt;$Q26,AND($Q$40=$Q26,$R$40&gt;$R26))),1,"")</f>
        <v>1</v>
      </c>
      <c r="DA26" s="17">
        <f>IF(AND(Участники!$A26&lt;&gt;"",OR($Q$41&gt;$Q26,AND($Q$41=$Q26,$R$41&gt;$R26))),1,"")</f>
        <v>1</v>
      </c>
      <c r="DB26" s="17">
        <f>IF(AND(Участники!$A26&lt;&gt;"",OR($Q$42&gt;$Q26,AND($Q$42=$Q26,$R$42&gt;$R26))),1,"")</f>
        <v>1</v>
      </c>
      <c r="DC26" s="17">
        <f>IF(AND(Участники!$A26&lt;&gt;"",OR($Q$43&gt;$Q26,AND($Q$43=$Q26,$R$43&gt;$R26))),1,"")</f>
        <v>1</v>
      </c>
      <c r="DD26" s="17">
        <f>IF(AND(Участники!$A26&lt;&gt;"",OR($Q$44&gt;$Q26,AND($Q$44=$Q26,$R$44&gt;$R26))),1,"")</f>
        <v>1</v>
      </c>
      <c r="DE26" s="17">
        <f>IF(AND(Участники!$A26&lt;&gt;"",OR($Q$45&gt;$Q26,AND($Q$45=$Q26,$R$45&gt;$R26))),1,"")</f>
        <v>1</v>
      </c>
      <c r="DF26" s="17">
        <f>IF(AND(Участники!$A26&lt;&gt;"",OR($Q$46&gt;$Q26,AND($Q$46=$Q26,$R$46&gt;$R26))),1,"")</f>
        <v>1</v>
      </c>
      <c r="DG26" s="17">
        <f>IF(AND(Участники!$A26&lt;&gt;"",OR($Q$47&gt;$Q26,AND($Q$47=$Q26,$R$47&gt;$R26))),1,"")</f>
        <v>1</v>
      </c>
      <c r="DH26" s="17">
        <f>IF(AND(Участники!$A26&lt;&gt;"",OR($Q$48&gt;$Q26,AND($Q$48=$Q26,$R$48&gt;$R26))),1,"")</f>
        <v>1</v>
      </c>
      <c r="DI26" s="17">
        <f>IF(AND(Участники!$A26&lt;&gt;"",OR($Q$49&gt;$Q26,AND($Q$49=$Q26,$R$49&gt;$R26))),1,"")</f>
        <v>1</v>
      </c>
      <c r="DJ26" s="17">
        <f>IF(AND(Участники!$A26&lt;&gt;"",OR($Q$50&gt;$Q26,AND($Q$50=$Q26,$R$50&gt;$R26))),1,"")</f>
        <v>1</v>
      </c>
      <c r="DK26" s="17">
        <f>IF(AND(Участники!$A26&lt;&gt;"",OR($Q$51&gt;$Q26,AND($Q$51=$Q26,$R$51&gt;$R26))),1,"")</f>
        <v>1</v>
      </c>
      <c r="DL26" s="17">
        <f>IF(AND(Участники!$A26&lt;&gt;"",OR($Q$52&gt;$Q26,AND($Q$52=$Q26,$R$52&gt;$R26))),1,"")</f>
        <v>1</v>
      </c>
      <c r="DM26" s="17">
        <f>IF(AND(Участники!$A26&lt;&gt;"",OR($Q$53&gt;$Q26,AND($Q$53=$Q26,$R$53&gt;$R26))),1,"")</f>
        <v>1</v>
      </c>
      <c r="DN26" s="17">
        <f>IF(AND(Участники!$A26&lt;&gt;"",OR($Q$54&gt;$Q26,AND($Q$54=$Q26,$R$54&gt;$R26))),1,"")</f>
        <v>1</v>
      </c>
      <c r="DO26" s="17">
        <f>IF(AND(Участники!$A26&lt;&gt;"",OR($Q$55&gt;$Q26,AND($Q$55=$Q26,$R$55&gt;$R26))),1,"")</f>
        <v>1</v>
      </c>
      <c r="DP26" s="17">
        <f>IF(AND(Участники!$A26&lt;&gt;"",OR($Q$56&gt;$Q26,AND($Q$56=$Q26,$R$56&gt;$R26))),1,"")</f>
        <v>1</v>
      </c>
      <c r="DQ26" s="17">
        <f>IF(AND(Участники!$A26&lt;&gt;"",OR($Q$57&gt;$Q26,AND($Q$57=$Q26,$R$57&gt;$R26))),1,"")</f>
        <v>1</v>
      </c>
      <c r="DR26" s="17">
        <f>IF(AND(Участники!$A26&lt;&gt;"",OR($Q$58&gt;$Q26,AND($Q$58=$Q26,$R$58&gt;$R26))),1,"")</f>
        <v>1</v>
      </c>
      <c r="DS26" s="17">
        <f>IF(AND(Участники!$A26&lt;&gt;"",OR($Q$59&gt;$Q26,AND($Q$59=$Q26,$R$59&gt;$R26))),1,"")</f>
        <v>1</v>
      </c>
      <c r="DT26" s="17">
        <f>IF(AND(Участники!$A26&lt;&gt;"",OR($Q$60&gt;$Q26,AND($Q$60=$Q26,$R$60&gt;$R26))),1,"")</f>
        <v>1</v>
      </c>
      <c r="DV26" s="18">
        <v>1</v>
      </c>
      <c r="DW26" s="19">
        <f>IF(Участники!A26="","",IF($AL$61+1=Участники!$B$6-CL$61,$AL$61+1,$AL$61+SUMIF(S$11:S26,CONCATENATE("=",S26),DV$11:DV26)))</f>
        <v>8</v>
      </c>
    </row>
    <row r="27" spans="1:127" x14ac:dyDescent="0.25">
      <c r="A27" s="49" t="s">
        <v>54</v>
      </c>
      <c r="B27" s="49" t="s">
        <v>32</v>
      </c>
      <c r="C27" s="49" t="s">
        <v>91</v>
      </c>
      <c r="D27" s="13"/>
      <c r="E27" s="2"/>
      <c r="F27" s="2"/>
      <c r="G27" s="2"/>
      <c r="H27" s="2"/>
      <c r="I27" s="2"/>
      <c r="J27" s="2"/>
      <c r="K27" s="2"/>
      <c r="L27" s="2"/>
      <c r="M27" s="2"/>
      <c r="N27" s="2"/>
      <c r="O27" s="14">
        <f>Тур1!N27</f>
        <v>7</v>
      </c>
      <c r="P27" s="14">
        <f>Тур2!N27</f>
        <v>5</v>
      </c>
      <c r="Q27" s="15">
        <f t="shared" si="0"/>
        <v>12</v>
      </c>
      <c r="R27" s="15">
        <f>IF(A27="","",Тур1!O27+Тур2!O27)</f>
        <v>195</v>
      </c>
      <c r="S27" s="15">
        <f>IF(Участники!A27="","",IF($AM$61+1=Участники!$B$6-CM$61,$AM$61+1,CONCATENATE($AM$61+1,"-",Участники!$B$6-CM$61)))</f>
        <v>6</v>
      </c>
      <c r="T27" s="5" t="s">
        <v>35</v>
      </c>
      <c r="W27" s="17" t="str">
        <f>IF(AND(Участники!$A27&lt;&gt;"",OR($Q$11&lt;$Q27,AND($Q$11=$Q27,$R$11&lt;$R27))),1,"")</f>
        <v/>
      </c>
      <c r="X27" s="17">
        <f>IF(AND(Участники!$A27&lt;&gt;"",OR($Q$12&lt;$Q27,AND($Q$12=$Q27,$R$12&lt;$R27))),1,"")</f>
        <v>1</v>
      </c>
      <c r="Y27" s="17">
        <f>IF(AND(Участники!$A27&lt;&gt;"",OR($Q$13&lt;$Q27,AND($Q$13=$Q27,$R$13&lt;$R27))),1,"")</f>
        <v>1</v>
      </c>
      <c r="Z27" s="17">
        <f>IF(AND(Участники!$A27&lt;&gt;"",OR($Q$14&lt;$Q27,AND($Q$14=$Q27,$R$14&lt;$R27))),1,"")</f>
        <v>1</v>
      </c>
      <c r="AA27" s="17">
        <f>IF(AND(Участники!$A27&lt;&gt;"",OR($Q$15&lt;$Q27,AND($Q$15=$Q27,$R$15&lt;$R27))),1,"")</f>
        <v>1</v>
      </c>
      <c r="AB27" s="17">
        <f>IF(AND(Участники!$A27&lt;&gt;"",OR($Q$16&lt;$Q27,AND($Q$16=$Q27,$R$16&lt;$R27))),1,"")</f>
        <v>1</v>
      </c>
      <c r="AC27" s="17" t="str">
        <f>IF(AND(Участники!$A27&lt;&gt;"",OR($Q$17&lt;$Q27,AND($Q$17=$Q27,$R$17&lt;$R27))),1,"")</f>
        <v/>
      </c>
      <c r="AD27" s="17">
        <f>IF(AND(Участники!$A27&lt;&gt;"",OR($Q$18&lt;$Q27,AND($Q$18=$Q27,$R$18&lt;$R27))),1,"")</f>
        <v>1</v>
      </c>
      <c r="AE27" s="17">
        <f>IF(AND(Участники!$A27&lt;&gt;"",OR($Q$19&lt;$Q27,AND($Q$19=$Q27,$R$19&lt;$R27))),1,"")</f>
        <v>1</v>
      </c>
      <c r="AF27" s="17">
        <f>IF(AND(Участники!$A27&lt;&gt;"",OR($Q$20&lt;$Q27,AND($Q$20=$Q27,$R$20&lt;$R27))),1,"")</f>
        <v>1</v>
      </c>
      <c r="AG27" s="17">
        <f>IF(AND(Участники!$A27&lt;&gt;"",OR($Q$21&lt;$Q27,AND($Q$21=$Q27,$R$21&lt;$R27))),1,"")</f>
        <v>1</v>
      </c>
      <c r="AH27" s="17">
        <f>IF(AND(Участники!$A27&lt;&gt;"",OR($Q$22&lt;$Q27,AND($Q$22=$Q27,$R$22&lt;$R27))),1,"")</f>
        <v>1</v>
      </c>
      <c r="AI27" s="17">
        <f>IF(AND(Участники!$A27&lt;&gt;"",OR($Q$23&lt;$Q27,AND($Q$23=$Q27,$R$23&lt;$R27))),1,"")</f>
        <v>1</v>
      </c>
      <c r="AJ27" s="17">
        <f>IF(AND(Участники!$A27&lt;&gt;"",OR($Q$24&lt;$Q27,AND($Q$24=$Q27,$R$24&lt;$R27))),1,"")</f>
        <v>1</v>
      </c>
      <c r="AK27" s="17">
        <f>IF(AND(Участники!$A27&lt;&gt;"",OR($Q$25&lt;$Q27,AND($Q$25=$Q27,$R$25&lt;$R27))),1,"")</f>
        <v>1</v>
      </c>
      <c r="AL27" s="17">
        <f>IF(AND(Участники!$A27&lt;&gt;"",OR($Q$26&lt;$Q27,AND($Q$26=$Q27,$R$26&lt;$R27))),1,"")</f>
        <v>1</v>
      </c>
      <c r="AM27" s="16" t="str">
        <f>IF(AND(Участники!$A27&lt;&gt;"",OR($Q$27&lt;$Q27,AND($Q$27=$Q27,$R$27&lt;$R27))),1,"")</f>
        <v/>
      </c>
      <c r="AN27" s="17">
        <f>IF(AND(Участники!$A27&lt;&gt;"",OR($Q$28&lt;$Q27,AND($Q$28=$Q27,$R$28&lt;$R27))),1,"")</f>
        <v>1</v>
      </c>
      <c r="AO27" s="17">
        <f>IF(AND(Участники!$A27&lt;&gt;"",OR($Q$29&lt;$Q27,AND($Q$29=$Q27,$R$29&lt;$R27))),1,"")</f>
        <v>1</v>
      </c>
      <c r="AP27" s="17">
        <f>IF(AND(Участники!$A27&lt;&gt;"",OR($Q$30&lt;$Q27,AND($Q$30=$Q27,$R$30&lt;$R27))),1,"")</f>
        <v>1</v>
      </c>
      <c r="AQ27" s="17">
        <f>IF(AND(Участники!$A27&lt;&gt;"",OR($Q$31&lt;$Q27,AND($Q$31=$Q27,$R$31&lt;$R27))),1,"")</f>
        <v>1</v>
      </c>
      <c r="AR27" s="17" t="str">
        <f>IF(AND(Участники!$A27&lt;&gt;"",OR($Q$32&lt;$Q27,AND($Q$32=$Q27,$R$32&lt;$R27))),1,"")</f>
        <v/>
      </c>
      <c r="AS27" s="17">
        <f>IF(AND(Участники!$A27&lt;&gt;"",OR($Q$33&lt;$Q27,AND($Q$33=$Q27,$R$33&lt;$R27))),1,"")</f>
        <v>1</v>
      </c>
      <c r="AT27" s="17" t="str">
        <f>IF(AND(Участники!$A27&lt;&gt;"",OR($Q$34&lt;$Q27,AND($Q$34=$Q27,$R$34&lt;$R27))),1,"")</f>
        <v/>
      </c>
      <c r="AU27" s="17">
        <f>IF(AND(Участники!$A27&lt;&gt;"",OR($Q$35&lt;$Q27,AND($Q$35=$Q27,$R$35&lt;$R27))),1,"")</f>
        <v>1</v>
      </c>
      <c r="AV27" s="17">
        <f>IF(AND(Участники!$A27&lt;&gt;"",OR($Q$36&lt;$Q27,AND($Q$36=$Q27,$R$36&lt;$R27))),1,"")</f>
        <v>1</v>
      </c>
      <c r="AW27" s="17">
        <f>IF(AND(Участники!$A27&lt;&gt;"",OR($Q$37&lt;$Q27,AND($Q$37=$Q27,$R$37&lt;$R27))),1,"")</f>
        <v>1</v>
      </c>
      <c r="AX27" s="17">
        <f>IF(AND(Участники!$A27&lt;&gt;"",OR($Q$38&lt;$Q27,AND($Q$38=$Q27,$R$38&lt;$R27))),1,"")</f>
        <v>1</v>
      </c>
      <c r="AY27" s="17">
        <f>IF(AND(Участники!$A27&lt;&gt;"",OR($Q$39&lt;$Q27,AND($Q$39=$Q27,$R$39&lt;$R27))),1,"")</f>
        <v>1</v>
      </c>
      <c r="AZ27" s="17" t="str">
        <f>IF(AND(Участники!$A27&lt;&gt;"",OR($Q$40&lt;$Q27,AND($Q$40=$Q27,$R$40&lt;$R27))),1,"")</f>
        <v/>
      </c>
      <c r="BA27" s="17" t="str">
        <f>IF(AND(Участники!$A27&lt;&gt;"",OR($Q$41&lt;$Q27,AND($Q$41=$Q27,$R$41&lt;$R27))),1,"")</f>
        <v/>
      </c>
      <c r="BB27" s="17" t="str">
        <f>IF(AND(Участники!$A27&lt;&gt;"",OR($Q$42&lt;$Q27,AND($Q$42=$Q27,$R$42&lt;$R27))),1,"")</f>
        <v/>
      </c>
      <c r="BC27" s="17" t="str">
        <f>IF(AND(Участники!$A27&lt;&gt;"",OR($Q$43&lt;$Q27,AND($Q$43=$Q27,$R$43&lt;$R27))),1,"")</f>
        <v/>
      </c>
      <c r="BD27" s="17" t="str">
        <f>IF(AND(Участники!$A27&lt;&gt;"",OR($Q$44&lt;$Q27,AND($Q$44=$Q27,$R$44&lt;$R27))),1,"")</f>
        <v/>
      </c>
      <c r="BE27" s="17" t="str">
        <f>IF(AND(Участники!$A27&lt;&gt;"",OR($Q$45&lt;$Q27,AND($Q$45=$Q27,$R$45&lt;$R27))),1,"")</f>
        <v/>
      </c>
      <c r="BF27" s="17" t="str">
        <f>IF(AND(Участники!$A27&lt;&gt;"",OR($Q$46&lt;$Q27,AND($Q$46=$Q27,$R$46&lt;$R27))),1,"")</f>
        <v/>
      </c>
      <c r="BG27" s="17" t="str">
        <f>IF(AND(Участники!$A27&lt;&gt;"",OR($Q$47&lt;$Q27,AND($Q$47=$Q27,$R$47&lt;$R27))),1,"")</f>
        <v/>
      </c>
      <c r="BH27" s="17" t="str">
        <f>IF(AND(Участники!$A27&lt;&gt;"",OR($Q$48&lt;$Q27,AND($Q$48=$Q27,$R$48&lt;$R27))),1,"")</f>
        <v/>
      </c>
      <c r="BI27" s="17" t="str">
        <f>IF(AND(Участники!$A27&lt;&gt;"",OR($Q$49&lt;$Q27,AND($Q$49=$Q27,$R$49&lt;$R27))),1,"")</f>
        <v/>
      </c>
      <c r="BJ27" s="17" t="str">
        <f>IF(AND(Участники!$A27&lt;&gt;"",OR($Q$50&lt;$Q27,AND($Q$50=$Q27,$R$50&lt;$R27))),1,"")</f>
        <v/>
      </c>
      <c r="BK27" s="17" t="str">
        <f>IF(AND(Участники!$A27&lt;&gt;"",OR($Q$51&lt;$Q27,AND($Q$51=$Q27,$R$51&lt;$R27))),1,"")</f>
        <v/>
      </c>
      <c r="BL27" s="17" t="str">
        <f>IF(AND(Участники!$A27&lt;&gt;"",OR($Q$52&lt;$Q27,AND($Q$52=$Q27,$R$52&lt;$R27))),1,"")</f>
        <v/>
      </c>
      <c r="BM27" s="17" t="str">
        <f>IF(AND(Участники!$A27&lt;&gt;"",OR($Q$53&lt;$Q27,AND($Q$53=$Q27,$R$53&lt;$R27))),1,"")</f>
        <v/>
      </c>
      <c r="BN27" s="17" t="str">
        <f>IF(AND(Участники!$A27&lt;&gt;"",OR($Q$54&lt;$Q27,AND($Q$54=$Q27,$R$54&lt;$R27))),1,"")</f>
        <v/>
      </c>
      <c r="BO27" s="17" t="str">
        <f>IF(AND(Участники!$A27&lt;&gt;"",OR($Q$55&lt;$Q27,AND($Q$55=$Q27,$R$55&lt;$R27))),1,"")</f>
        <v/>
      </c>
      <c r="BP27" s="17" t="str">
        <f>IF(AND(Участники!$A27&lt;&gt;"",OR($Q$56&lt;$Q27,AND($Q$56=$Q27,$R$56&lt;$R27))),1,"")</f>
        <v/>
      </c>
      <c r="BQ27" s="17" t="str">
        <f>IF(AND(Участники!$A27&lt;&gt;"",OR($Q$57&lt;$Q27,AND($Q$57=$Q27,$R$57&lt;$R27))),1,"")</f>
        <v/>
      </c>
      <c r="BR27" s="17" t="str">
        <f>IF(AND(Участники!$A27&lt;&gt;"",OR($Q$58&lt;$Q27,AND($Q$58=$Q27,$R$58&lt;$R27))),1,"")</f>
        <v/>
      </c>
      <c r="BS27" s="17" t="str">
        <f>IF(AND(Участники!$A27&lt;&gt;"",OR($Q$59&lt;$Q27,AND($Q$59=$Q27,$R$59&lt;$R27))),1,"")</f>
        <v/>
      </c>
      <c r="BT27" s="17" t="str">
        <f>IF(AND(Участники!$A27&lt;&gt;"",OR($Q$60&lt;$Q27,AND($Q$60=$Q27,$R$60&lt;$R27))),1,"")</f>
        <v/>
      </c>
      <c r="BW27" s="17">
        <f>IF(AND(Участники!$A27&lt;&gt;"",OR($Q$11&gt;$Q27,AND($Q$11=$Q27,$R$11&gt;$R27))),1,"")</f>
        <v>1</v>
      </c>
      <c r="BX27" s="17" t="str">
        <f>IF(AND(Участники!$A27&lt;&gt;"",OR($Q$12&gt;$Q27,AND($Q$12=$Q27,$R$12&gt;$R27))),1,"")</f>
        <v/>
      </c>
      <c r="BY27" s="17" t="str">
        <f>IF(AND(Участники!$A27&lt;&gt;"",OR($Q$13&gt;$Q27,AND($Q$13=$Q27,$R$13&gt;$R27))),1,"")</f>
        <v/>
      </c>
      <c r="BZ27" s="17" t="str">
        <f>IF(AND(Участники!$A27&lt;&gt;"",OR($Q$14&gt;$Q27,AND($Q$14=$Q27,$R$14&gt;$R27))),1,"")</f>
        <v/>
      </c>
      <c r="CA27" s="17" t="str">
        <f>IF(AND(Участники!$A27&lt;&gt;"",OR($Q$15&gt;$Q27,AND($Q$15=$Q27,$R$15&gt;$R27))),1,"")</f>
        <v/>
      </c>
      <c r="CB27" s="17" t="str">
        <f>IF(AND(Участники!$A27&lt;&gt;"",OR($Q$16&gt;$Q27,AND($Q$16=$Q27,$R$16&gt;$R27))),1,"")</f>
        <v/>
      </c>
      <c r="CC27" s="17">
        <f>IF(AND(Участники!$A27&lt;&gt;"",OR($Q$17&gt;$Q27,AND($Q$17=$Q27,$R$17&gt;$R27))),1,"")</f>
        <v>1</v>
      </c>
      <c r="CD27" s="17" t="str">
        <f>IF(AND(Участники!$A27&lt;&gt;"",OR($Q$18&gt;$Q27,AND($Q$18=$Q27,$R$18&gt;$R27))),1,"")</f>
        <v/>
      </c>
      <c r="CE27" s="17" t="str">
        <f>IF(AND(Участники!$A27&lt;&gt;"",OR($Q$19&gt;$Q27,AND($Q$19=$Q27,$R$19&gt;$R27))),1,"")</f>
        <v/>
      </c>
      <c r="CF27" s="17" t="str">
        <f>IF(AND(Участники!$A27&lt;&gt;"",OR($Q$20&gt;$Q27,AND($Q$20=$Q27,$R$20&gt;$R27))),1,"")</f>
        <v/>
      </c>
      <c r="CG27" s="17" t="str">
        <f>IF(AND(Участники!$A27&lt;&gt;"",OR($Q$21&gt;$Q27,AND($Q$21=$Q27,$R$21&gt;$R27))),1,"")</f>
        <v/>
      </c>
      <c r="CH27" s="17" t="str">
        <f>IF(AND(Участники!$A27&lt;&gt;"",OR($Q$22&gt;$Q27,AND($Q$22=$Q27,$R$22&gt;$R27))),1,"")</f>
        <v/>
      </c>
      <c r="CI27" s="17" t="str">
        <f>IF(AND(Участники!$A27&lt;&gt;"",OR($Q$23&gt;$Q27,AND($Q$23=$Q27,$R$23&gt;$R27))),1,"")</f>
        <v/>
      </c>
      <c r="CJ27" s="17" t="str">
        <f>IF(AND(Участники!$A27&lt;&gt;"",OR($Q$24&gt;$Q27,AND($Q$24=$Q27,$R$24&gt;$R27))),1,"")</f>
        <v/>
      </c>
      <c r="CK27" s="17" t="str">
        <f>IF(AND(Участники!$A27&lt;&gt;"",OR($Q$25&gt;$Q27,AND($Q$25=$Q27,$R$25&gt;$R27))),1,"")</f>
        <v/>
      </c>
      <c r="CL27" s="17" t="str">
        <f>IF(AND(Участники!$A27&lt;&gt;"",OR($Q$26&gt;$Q27,AND($Q$26=$Q27,$R$26&gt;$R27))),1,"")</f>
        <v/>
      </c>
      <c r="CM27" s="16" t="str">
        <f>IF(AND(Участники!$A27&lt;&gt;"",OR($Q$27&gt;$Q27,AND($Q$27=$Q27,$R$27&gt;$R27))),1,"")</f>
        <v/>
      </c>
      <c r="CN27" s="17" t="str">
        <f>IF(AND(Участники!$A27&lt;&gt;"",OR($Q$28&gt;$Q27,AND($Q$28=$Q27,$R$28&gt;$R27))),1,"")</f>
        <v/>
      </c>
      <c r="CO27" s="17" t="str">
        <f>IF(AND(Участники!$A27&lt;&gt;"",OR($Q$29&gt;$Q27,AND($Q$29=$Q27,$R$29&gt;$R27))),1,"")</f>
        <v/>
      </c>
      <c r="CP27" s="17" t="str">
        <f>IF(AND(Участники!$A27&lt;&gt;"",OR($Q$30&gt;$Q27,AND($Q$30=$Q27,$R$30&gt;$R27))),1,"")</f>
        <v/>
      </c>
      <c r="CQ27" s="17" t="str">
        <f>IF(AND(Участники!$A27&lt;&gt;"",OR($Q$31&gt;$Q27,AND($Q$31=$Q27,$R$31&gt;$R27))),1,"")</f>
        <v/>
      </c>
      <c r="CR27" s="17">
        <f>IF(AND(Участники!$A27&lt;&gt;"",OR($Q$32&gt;$Q27,AND($Q$32=$Q27,$R$32&gt;$R27))),1,"")</f>
        <v>1</v>
      </c>
      <c r="CS27" s="17" t="str">
        <f>IF(AND(Участники!$A27&lt;&gt;"",OR($Q$33&gt;$Q27,AND($Q$33=$Q27,$R$33&gt;$R27))),1,"")</f>
        <v/>
      </c>
      <c r="CT27" s="17">
        <f>IF(AND(Участники!$A27&lt;&gt;"",OR($Q$34&gt;$Q27,AND($Q$34=$Q27,$R$34&gt;$R27))),1,"")</f>
        <v>1</v>
      </c>
      <c r="CU27" s="17" t="str">
        <f>IF(AND(Участники!$A27&lt;&gt;"",OR($Q$35&gt;$Q27,AND($Q$35=$Q27,$R$35&gt;$R27))),1,"")</f>
        <v/>
      </c>
      <c r="CV27" s="17" t="str">
        <f>IF(AND(Участники!$A27&lt;&gt;"",OR($Q$36&gt;$Q27,AND($Q$36=$Q27,$R$36&gt;$R27))),1,"")</f>
        <v/>
      </c>
      <c r="CW27" s="17" t="str">
        <f>IF(AND(Участники!$A27&lt;&gt;"",OR($Q$37&gt;$Q27,AND($Q$37=$Q27,$R$37&gt;$R27))),1,"")</f>
        <v/>
      </c>
      <c r="CX27" s="17" t="str">
        <f>IF(AND(Участники!$A27&lt;&gt;"",OR($Q$38&gt;$Q27,AND($Q$38=$Q27,$R$38&gt;$R27))),1,"")</f>
        <v/>
      </c>
      <c r="CY27" s="17" t="str">
        <f>IF(AND(Участники!$A27&lt;&gt;"",OR($Q$39&gt;$Q27,AND($Q$39=$Q27,$R$39&gt;$R27))),1,"")</f>
        <v/>
      </c>
      <c r="CZ27" s="17">
        <f>IF(AND(Участники!$A27&lt;&gt;"",OR($Q$40&gt;$Q27,AND($Q$40=$Q27,$R$40&gt;$R27))),1,"")</f>
        <v>1</v>
      </c>
      <c r="DA27" s="17">
        <f>IF(AND(Участники!$A27&lt;&gt;"",OR($Q$41&gt;$Q27,AND($Q$41=$Q27,$R$41&gt;$R27))),1,"")</f>
        <v>1</v>
      </c>
      <c r="DB27" s="17">
        <f>IF(AND(Участники!$A27&lt;&gt;"",OR($Q$42&gt;$Q27,AND($Q$42=$Q27,$R$42&gt;$R27))),1,"")</f>
        <v>1</v>
      </c>
      <c r="DC27" s="17">
        <f>IF(AND(Участники!$A27&lt;&gt;"",OR($Q$43&gt;$Q27,AND($Q$43=$Q27,$R$43&gt;$R27))),1,"")</f>
        <v>1</v>
      </c>
      <c r="DD27" s="17">
        <f>IF(AND(Участники!$A27&lt;&gt;"",OR($Q$44&gt;$Q27,AND($Q$44=$Q27,$R$44&gt;$R27))),1,"")</f>
        <v>1</v>
      </c>
      <c r="DE27" s="17">
        <f>IF(AND(Участники!$A27&lt;&gt;"",OR($Q$45&gt;$Q27,AND($Q$45=$Q27,$R$45&gt;$R27))),1,"")</f>
        <v>1</v>
      </c>
      <c r="DF27" s="17">
        <f>IF(AND(Участники!$A27&lt;&gt;"",OR($Q$46&gt;$Q27,AND($Q$46=$Q27,$R$46&gt;$R27))),1,"")</f>
        <v>1</v>
      </c>
      <c r="DG27" s="17">
        <f>IF(AND(Участники!$A27&lt;&gt;"",OR($Q$47&gt;$Q27,AND($Q$47=$Q27,$R$47&gt;$R27))),1,"")</f>
        <v>1</v>
      </c>
      <c r="DH27" s="17">
        <f>IF(AND(Участники!$A27&lt;&gt;"",OR($Q$48&gt;$Q27,AND($Q$48=$Q27,$R$48&gt;$R27))),1,"")</f>
        <v>1</v>
      </c>
      <c r="DI27" s="17">
        <f>IF(AND(Участники!$A27&lt;&gt;"",OR($Q$49&gt;$Q27,AND($Q$49=$Q27,$R$49&gt;$R27))),1,"")</f>
        <v>1</v>
      </c>
      <c r="DJ27" s="17">
        <f>IF(AND(Участники!$A27&lt;&gt;"",OR($Q$50&gt;$Q27,AND($Q$50=$Q27,$R$50&gt;$R27))),1,"")</f>
        <v>1</v>
      </c>
      <c r="DK27" s="17">
        <f>IF(AND(Участники!$A27&lt;&gt;"",OR($Q$51&gt;$Q27,AND($Q$51=$Q27,$R$51&gt;$R27))),1,"")</f>
        <v>1</v>
      </c>
      <c r="DL27" s="17">
        <f>IF(AND(Участники!$A27&lt;&gt;"",OR($Q$52&gt;$Q27,AND($Q$52=$Q27,$R$52&gt;$R27))),1,"")</f>
        <v>1</v>
      </c>
      <c r="DM27" s="17">
        <f>IF(AND(Участники!$A27&lt;&gt;"",OR($Q$53&gt;$Q27,AND($Q$53=$Q27,$R$53&gt;$R27))),1,"")</f>
        <v>1</v>
      </c>
      <c r="DN27" s="17">
        <f>IF(AND(Участники!$A27&lt;&gt;"",OR($Q$54&gt;$Q27,AND($Q$54=$Q27,$R$54&gt;$R27))),1,"")</f>
        <v>1</v>
      </c>
      <c r="DO27" s="17">
        <f>IF(AND(Участники!$A27&lt;&gt;"",OR($Q$55&gt;$Q27,AND($Q$55=$Q27,$R$55&gt;$R27))),1,"")</f>
        <v>1</v>
      </c>
      <c r="DP27" s="17">
        <f>IF(AND(Участники!$A27&lt;&gt;"",OR($Q$56&gt;$Q27,AND($Q$56=$Q27,$R$56&gt;$R27))),1,"")</f>
        <v>1</v>
      </c>
      <c r="DQ27" s="17">
        <f>IF(AND(Участники!$A27&lt;&gt;"",OR($Q$57&gt;$Q27,AND($Q$57=$Q27,$R$57&gt;$R27))),1,"")</f>
        <v>1</v>
      </c>
      <c r="DR27" s="17">
        <f>IF(AND(Участники!$A27&lt;&gt;"",OR($Q$58&gt;$Q27,AND($Q$58=$Q27,$R$58&gt;$R27))),1,"")</f>
        <v>1</v>
      </c>
      <c r="DS27" s="17">
        <f>IF(AND(Участники!$A27&lt;&gt;"",OR($Q$59&gt;$Q27,AND($Q$59=$Q27,$R$59&gt;$R27))),1,"")</f>
        <v>1</v>
      </c>
      <c r="DT27" s="17">
        <f>IF(AND(Участники!$A27&lt;&gt;"",OR($Q$60&gt;$Q27,AND($Q$60=$Q27,$R$60&gt;$R27))),1,"")</f>
        <v>1</v>
      </c>
      <c r="DV27" s="18">
        <v>1</v>
      </c>
      <c r="DW27" s="19">
        <f>IF(Участники!A27="","",IF($AM$61+1=Участники!$B$6-CM$61,$AM$61+1,$AM$61+SUMIF(S$11:S27,CONCATENATE("=",S27),DV$11:DV27)))</f>
        <v>6</v>
      </c>
    </row>
    <row r="28" spans="1:127" x14ac:dyDescent="0.25">
      <c r="A28" s="49" t="s">
        <v>55</v>
      </c>
      <c r="B28" s="49" t="s">
        <v>32</v>
      </c>
      <c r="C28" s="49" t="s">
        <v>92</v>
      </c>
      <c r="D28" s="13"/>
      <c r="E28" s="2"/>
      <c r="F28" s="2"/>
      <c r="G28" s="2"/>
      <c r="H28" s="2"/>
      <c r="I28" s="2"/>
      <c r="J28" s="2"/>
      <c r="K28" s="2"/>
      <c r="L28" s="2"/>
      <c r="M28" s="2"/>
      <c r="N28" s="2"/>
      <c r="O28" s="14">
        <f>Тур1!N28</f>
        <v>7</v>
      </c>
      <c r="P28" s="14">
        <f>Тур2!N28</f>
        <v>3</v>
      </c>
      <c r="Q28" s="15">
        <f t="shared" si="0"/>
        <v>10</v>
      </c>
      <c r="R28" s="15">
        <f>IF(A28="","",Тур1!O28+Тур2!O28)</f>
        <v>114</v>
      </c>
      <c r="S28" s="15">
        <f>IF(Участники!A28="","",IF($AN$61+1=Участники!$B$6-CN$61,$AN$61+1,CONCATENATE($AN$61+1,"-",Участники!$B$6-CN$61)))</f>
        <v>18</v>
      </c>
      <c r="T28" s="5" t="s">
        <v>35</v>
      </c>
      <c r="W28" s="17" t="str">
        <f>IF(AND(Участники!$A28&lt;&gt;"",OR($Q$11&lt;$Q28,AND($Q$11=$Q28,$R$11&lt;$R28))),1,"")</f>
        <v/>
      </c>
      <c r="X28" s="17">
        <f>IF(AND(Участники!$A28&lt;&gt;"",OR($Q$12&lt;$Q28,AND($Q$12=$Q28,$R$12&lt;$R28))),1,"")</f>
        <v>1</v>
      </c>
      <c r="Y28" s="17" t="str">
        <f>IF(AND(Участники!$A28&lt;&gt;"",OR($Q$13&lt;$Q28,AND($Q$13=$Q28,$R$13&lt;$R28))),1,"")</f>
        <v/>
      </c>
      <c r="Z28" s="17">
        <f>IF(AND(Участники!$A28&lt;&gt;"",OR($Q$14&lt;$Q28,AND($Q$14=$Q28,$R$14&lt;$R28))),1,"")</f>
        <v>1</v>
      </c>
      <c r="AA28" s="17" t="str">
        <f>IF(AND(Участники!$A28&lt;&gt;"",OR($Q$15&lt;$Q28,AND($Q$15=$Q28,$R$15&lt;$R28))),1,"")</f>
        <v/>
      </c>
      <c r="AB28" s="17">
        <f>IF(AND(Участники!$A28&lt;&gt;"",OR($Q$16&lt;$Q28,AND($Q$16=$Q28,$R$16&lt;$R28))),1,"")</f>
        <v>1</v>
      </c>
      <c r="AC28" s="17" t="str">
        <f>IF(AND(Участники!$A28&lt;&gt;"",OR($Q$17&lt;$Q28,AND($Q$17=$Q28,$R$17&lt;$R28))),1,"")</f>
        <v/>
      </c>
      <c r="AD28" s="17" t="str">
        <f>IF(AND(Участники!$A28&lt;&gt;"",OR($Q$18&lt;$Q28,AND($Q$18=$Q28,$R$18&lt;$R28))),1,"")</f>
        <v/>
      </c>
      <c r="AE28" s="17" t="str">
        <f>IF(AND(Участники!$A28&lt;&gt;"",OR($Q$19&lt;$Q28,AND($Q$19=$Q28,$R$19&lt;$R28))),1,"")</f>
        <v/>
      </c>
      <c r="AF28" s="17" t="str">
        <f>IF(AND(Участники!$A28&lt;&gt;"",OR($Q$20&lt;$Q28,AND($Q$20=$Q28,$R$20&lt;$R28))),1,"")</f>
        <v/>
      </c>
      <c r="AG28" s="17" t="str">
        <f>IF(AND(Участники!$A28&lt;&gt;"",OR($Q$21&lt;$Q28,AND($Q$21=$Q28,$R$21&lt;$R28))),1,"")</f>
        <v/>
      </c>
      <c r="AH28" s="17" t="str">
        <f>IF(AND(Участники!$A28&lt;&gt;"",OR($Q$22&lt;$Q28,AND($Q$22=$Q28,$R$22&lt;$R28))),1,"")</f>
        <v/>
      </c>
      <c r="AI28" s="17">
        <f>IF(AND(Участники!$A28&lt;&gt;"",OR($Q$23&lt;$Q28,AND($Q$23=$Q28,$R$23&lt;$R28))),1,"")</f>
        <v>1</v>
      </c>
      <c r="AJ28" s="17">
        <f>IF(AND(Участники!$A28&lt;&gt;"",OR($Q$24&lt;$Q28,AND($Q$24=$Q28,$R$24&lt;$R28))),1,"")</f>
        <v>1</v>
      </c>
      <c r="AK28" s="17" t="str">
        <f>IF(AND(Участники!$A28&lt;&gt;"",OR($Q$25&lt;$Q28,AND($Q$25=$Q28,$R$25&lt;$R28))),1,"")</f>
        <v/>
      </c>
      <c r="AL28" s="17" t="str">
        <f>IF(AND(Участники!$A28&lt;&gt;"",OR($Q$26&lt;$Q28,AND($Q$26=$Q28,$R$26&lt;$R28))),1,"")</f>
        <v/>
      </c>
      <c r="AM28" s="17" t="str">
        <f>IF(AND(Участники!$A28&lt;&gt;"",OR($Q$27&lt;$Q28,AND($Q$27=$Q28,$R$27&lt;$R28))),1,"")</f>
        <v/>
      </c>
      <c r="AN28" s="16" t="str">
        <f>IF(AND(Участники!$A28&lt;&gt;"",OR($Q$28&lt;$Q28,AND($Q$28=$Q28,$R$28&lt;$R28))),1,"")</f>
        <v/>
      </c>
      <c r="AO28" s="17">
        <f>IF(AND(Участники!$A28&lt;&gt;"",OR($Q$29&lt;$Q28,AND($Q$29=$Q28,$R$29&lt;$R28))),1,"")</f>
        <v>1</v>
      </c>
      <c r="AP28" s="17">
        <f>IF(AND(Участники!$A28&lt;&gt;"",OR($Q$30&lt;$Q28,AND($Q$30=$Q28,$R$30&lt;$R28))),1,"")</f>
        <v>1</v>
      </c>
      <c r="AQ28" s="17">
        <f>IF(AND(Участники!$A28&lt;&gt;"",OR($Q$31&lt;$Q28,AND($Q$31=$Q28,$R$31&lt;$R28))),1,"")</f>
        <v>1</v>
      </c>
      <c r="AR28" s="17" t="str">
        <f>IF(AND(Участники!$A28&lt;&gt;"",OR($Q$32&lt;$Q28,AND($Q$32=$Q28,$R$32&lt;$R28))),1,"")</f>
        <v/>
      </c>
      <c r="AS28" s="17" t="str">
        <f>IF(AND(Участники!$A28&lt;&gt;"",OR($Q$33&lt;$Q28,AND($Q$33=$Q28,$R$33&lt;$R28))),1,"")</f>
        <v/>
      </c>
      <c r="AT28" s="17" t="str">
        <f>IF(AND(Участники!$A28&lt;&gt;"",OR($Q$34&lt;$Q28,AND($Q$34=$Q28,$R$34&lt;$R28))),1,"")</f>
        <v/>
      </c>
      <c r="AU28" s="17">
        <f>IF(AND(Участники!$A28&lt;&gt;"",OR($Q$35&lt;$Q28,AND($Q$35=$Q28,$R$35&lt;$R28))),1,"")</f>
        <v>1</v>
      </c>
      <c r="AV28" s="17">
        <f>IF(AND(Участники!$A28&lt;&gt;"",OR($Q$36&lt;$Q28,AND($Q$36=$Q28,$R$36&lt;$R28))),1,"")</f>
        <v>1</v>
      </c>
      <c r="AW28" s="17" t="str">
        <f>IF(AND(Участники!$A28&lt;&gt;"",OR($Q$37&lt;$Q28,AND($Q$37=$Q28,$R$37&lt;$R28))),1,"")</f>
        <v/>
      </c>
      <c r="AX28" s="17">
        <f>IF(AND(Участники!$A28&lt;&gt;"",OR($Q$38&lt;$Q28,AND($Q$38=$Q28,$R$38&lt;$R28))),1,"")</f>
        <v>1</v>
      </c>
      <c r="AY28" s="17">
        <f>IF(AND(Участники!$A28&lt;&gt;"",OR($Q$39&lt;$Q28,AND($Q$39=$Q28,$R$39&lt;$R28))),1,"")</f>
        <v>1</v>
      </c>
      <c r="AZ28" s="17" t="str">
        <f>IF(AND(Участники!$A28&lt;&gt;"",OR($Q$40&lt;$Q28,AND($Q$40=$Q28,$R$40&lt;$R28))),1,"")</f>
        <v/>
      </c>
      <c r="BA28" s="17" t="str">
        <f>IF(AND(Участники!$A28&lt;&gt;"",OR($Q$41&lt;$Q28,AND($Q$41=$Q28,$R$41&lt;$R28))),1,"")</f>
        <v/>
      </c>
      <c r="BB28" s="17" t="str">
        <f>IF(AND(Участники!$A28&lt;&gt;"",OR($Q$42&lt;$Q28,AND($Q$42=$Q28,$R$42&lt;$R28))),1,"")</f>
        <v/>
      </c>
      <c r="BC28" s="17" t="str">
        <f>IF(AND(Участники!$A28&lt;&gt;"",OR($Q$43&lt;$Q28,AND($Q$43=$Q28,$R$43&lt;$R28))),1,"")</f>
        <v/>
      </c>
      <c r="BD28" s="17" t="str">
        <f>IF(AND(Участники!$A28&lt;&gt;"",OR($Q$44&lt;$Q28,AND($Q$44=$Q28,$R$44&lt;$R28))),1,"")</f>
        <v/>
      </c>
      <c r="BE28" s="17" t="str">
        <f>IF(AND(Участники!$A28&lt;&gt;"",OR($Q$45&lt;$Q28,AND($Q$45=$Q28,$R$45&lt;$R28))),1,"")</f>
        <v/>
      </c>
      <c r="BF28" s="17" t="str">
        <f>IF(AND(Участники!$A28&lt;&gt;"",OR($Q$46&lt;$Q28,AND($Q$46=$Q28,$R$46&lt;$R28))),1,"")</f>
        <v/>
      </c>
      <c r="BG28" s="17" t="str">
        <f>IF(AND(Участники!$A28&lt;&gt;"",OR($Q$47&lt;$Q28,AND($Q$47=$Q28,$R$47&lt;$R28))),1,"")</f>
        <v/>
      </c>
      <c r="BH28" s="17" t="str">
        <f>IF(AND(Участники!$A28&lt;&gt;"",OR($Q$48&lt;$Q28,AND($Q$48=$Q28,$R$48&lt;$R28))),1,"")</f>
        <v/>
      </c>
      <c r="BI28" s="17" t="str">
        <f>IF(AND(Участники!$A28&lt;&gt;"",OR($Q$49&lt;$Q28,AND($Q$49=$Q28,$R$49&lt;$R28))),1,"")</f>
        <v/>
      </c>
      <c r="BJ28" s="17" t="str">
        <f>IF(AND(Участники!$A28&lt;&gt;"",OR($Q$50&lt;$Q28,AND($Q$50=$Q28,$R$50&lt;$R28))),1,"")</f>
        <v/>
      </c>
      <c r="BK28" s="17" t="str">
        <f>IF(AND(Участники!$A28&lt;&gt;"",OR($Q$51&lt;$Q28,AND($Q$51=$Q28,$R$51&lt;$R28))),1,"")</f>
        <v/>
      </c>
      <c r="BL28" s="17" t="str">
        <f>IF(AND(Участники!$A28&lt;&gt;"",OR($Q$52&lt;$Q28,AND($Q$52=$Q28,$R$52&lt;$R28))),1,"")</f>
        <v/>
      </c>
      <c r="BM28" s="17" t="str">
        <f>IF(AND(Участники!$A28&lt;&gt;"",OR($Q$53&lt;$Q28,AND($Q$53=$Q28,$R$53&lt;$R28))),1,"")</f>
        <v/>
      </c>
      <c r="BN28" s="17" t="str">
        <f>IF(AND(Участники!$A28&lt;&gt;"",OR($Q$54&lt;$Q28,AND($Q$54=$Q28,$R$54&lt;$R28))),1,"")</f>
        <v/>
      </c>
      <c r="BO28" s="17" t="str">
        <f>IF(AND(Участники!$A28&lt;&gt;"",OR($Q$55&lt;$Q28,AND($Q$55=$Q28,$R$55&lt;$R28))),1,"")</f>
        <v/>
      </c>
      <c r="BP28" s="17" t="str">
        <f>IF(AND(Участники!$A28&lt;&gt;"",OR($Q$56&lt;$Q28,AND($Q$56=$Q28,$R$56&lt;$R28))),1,"")</f>
        <v/>
      </c>
      <c r="BQ28" s="17" t="str">
        <f>IF(AND(Участники!$A28&lt;&gt;"",OR($Q$57&lt;$Q28,AND($Q$57=$Q28,$R$57&lt;$R28))),1,"")</f>
        <v/>
      </c>
      <c r="BR28" s="17" t="str">
        <f>IF(AND(Участники!$A28&lt;&gt;"",OR($Q$58&lt;$Q28,AND($Q$58=$Q28,$R$58&lt;$R28))),1,"")</f>
        <v/>
      </c>
      <c r="BS28" s="17" t="str">
        <f>IF(AND(Участники!$A28&lt;&gt;"",OR($Q$59&lt;$Q28,AND($Q$59=$Q28,$R$59&lt;$R28))),1,"")</f>
        <v/>
      </c>
      <c r="BT28" s="17" t="str">
        <f>IF(AND(Участники!$A28&lt;&gt;"",OR($Q$60&lt;$Q28,AND($Q$60=$Q28,$R$60&lt;$R28))),1,"")</f>
        <v/>
      </c>
      <c r="BW28" s="17">
        <f>IF(AND(Участники!$A28&lt;&gt;"",OR($Q$11&gt;$Q28,AND($Q$11=$Q28,$R$11&gt;$R28))),1,"")</f>
        <v>1</v>
      </c>
      <c r="BX28" s="17" t="str">
        <f>IF(AND(Участники!$A28&lt;&gt;"",OR($Q$12&gt;$Q28,AND($Q$12=$Q28,$R$12&gt;$R28))),1,"")</f>
        <v/>
      </c>
      <c r="BY28" s="17">
        <f>IF(AND(Участники!$A28&lt;&gt;"",OR($Q$13&gt;$Q28,AND($Q$13=$Q28,$R$13&gt;$R28))),1,"")</f>
        <v>1</v>
      </c>
      <c r="BZ28" s="17" t="str">
        <f>IF(AND(Участники!$A28&lt;&gt;"",OR($Q$14&gt;$Q28,AND($Q$14=$Q28,$R$14&gt;$R28))),1,"")</f>
        <v/>
      </c>
      <c r="CA28" s="17">
        <f>IF(AND(Участники!$A28&lt;&gt;"",OR($Q$15&gt;$Q28,AND($Q$15=$Q28,$R$15&gt;$R28))),1,"")</f>
        <v>1</v>
      </c>
      <c r="CB28" s="17" t="str">
        <f>IF(AND(Участники!$A28&lt;&gt;"",OR($Q$16&gt;$Q28,AND($Q$16=$Q28,$R$16&gt;$R28))),1,"")</f>
        <v/>
      </c>
      <c r="CC28" s="17">
        <f>IF(AND(Участники!$A28&lt;&gt;"",OR($Q$17&gt;$Q28,AND($Q$17=$Q28,$R$17&gt;$R28))),1,"")</f>
        <v>1</v>
      </c>
      <c r="CD28" s="17">
        <f>IF(AND(Участники!$A28&lt;&gt;"",OR($Q$18&gt;$Q28,AND($Q$18=$Q28,$R$18&gt;$R28))),1,"")</f>
        <v>1</v>
      </c>
      <c r="CE28" s="17">
        <f>IF(AND(Участники!$A28&lt;&gt;"",OR($Q$19&gt;$Q28,AND($Q$19=$Q28,$R$19&gt;$R28))),1,"")</f>
        <v>1</v>
      </c>
      <c r="CF28" s="17">
        <f>IF(AND(Участники!$A28&lt;&gt;"",OR($Q$20&gt;$Q28,AND($Q$20=$Q28,$R$20&gt;$R28))),1,"")</f>
        <v>1</v>
      </c>
      <c r="CG28" s="17">
        <f>IF(AND(Участники!$A28&lt;&gt;"",OR($Q$21&gt;$Q28,AND($Q$21=$Q28,$R$21&gt;$R28))),1,"")</f>
        <v>1</v>
      </c>
      <c r="CH28" s="17">
        <f>IF(AND(Участники!$A28&lt;&gt;"",OR($Q$22&gt;$Q28,AND($Q$22=$Q28,$R$22&gt;$R28))),1,"")</f>
        <v>1</v>
      </c>
      <c r="CI28" s="17" t="str">
        <f>IF(AND(Участники!$A28&lt;&gt;"",OR($Q$23&gt;$Q28,AND($Q$23=$Q28,$R$23&gt;$R28))),1,"")</f>
        <v/>
      </c>
      <c r="CJ28" s="17" t="str">
        <f>IF(AND(Участники!$A28&lt;&gt;"",OR($Q$24&gt;$Q28,AND($Q$24=$Q28,$R$24&gt;$R28))),1,"")</f>
        <v/>
      </c>
      <c r="CK28" s="17">
        <f>IF(AND(Участники!$A28&lt;&gt;"",OR($Q$25&gt;$Q28,AND($Q$25=$Q28,$R$25&gt;$R28))),1,"")</f>
        <v>1</v>
      </c>
      <c r="CL28" s="17">
        <f>IF(AND(Участники!$A28&lt;&gt;"",OR($Q$26&gt;$Q28,AND($Q$26=$Q28,$R$26&gt;$R28))),1,"")</f>
        <v>1</v>
      </c>
      <c r="CM28" s="17">
        <f>IF(AND(Участники!$A28&lt;&gt;"",OR($Q$27&gt;$Q28,AND($Q$27=$Q28,$R$27&gt;$R28))),1,"")</f>
        <v>1</v>
      </c>
      <c r="CN28" s="16" t="str">
        <f>IF(AND(Участники!$A28&lt;&gt;"",OR($Q$28&gt;$Q28,AND($Q$28=$Q28,$R$28&gt;$R28))),1,"")</f>
        <v/>
      </c>
      <c r="CO28" s="17" t="str">
        <f>IF(AND(Участники!$A28&lt;&gt;"",OR($Q$29&gt;$Q28,AND($Q$29=$Q28,$R$29&gt;$R28))),1,"")</f>
        <v/>
      </c>
      <c r="CP28" s="17" t="str">
        <f>IF(AND(Участники!$A28&lt;&gt;"",OR($Q$30&gt;$Q28,AND($Q$30=$Q28,$R$30&gt;$R28))),1,"")</f>
        <v/>
      </c>
      <c r="CQ28" s="17" t="str">
        <f>IF(AND(Участники!$A28&lt;&gt;"",OR($Q$31&gt;$Q28,AND($Q$31=$Q28,$R$31&gt;$R28))),1,"")</f>
        <v/>
      </c>
      <c r="CR28" s="17">
        <f>IF(AND(Участники!$A28&lt;&gt;"",OR($Q$32&gt;$Q28,AND($Q$32=$Q28,$R$32&gt;$R28))),1,"")</f>
        <v>1</v>
      </c>
      <c r="CS28" s="17">
        <f>IF(AND(Участники!$A28&lt;&gt;"",OR($Q$33&gt;$Q28,AND($Q$33=$Q28,$R$33&gt;$R28))),1,"")</f>
        <v>1</v>
      </c>
      <c r="CT28" s="17">
        <f>IF(AND(Участники!$A28&lt;&gt;"",OR($Q$34&gt;$Q28,AND($Q$34=$Q28,$R$34&gt;$R28))),1,"")</f>
        <v>1</v>
      </c>
      <c r="CU28" s="17" t="str">
        <f>IF(AND(Участники!$A28&lt;&gt;"",OR($Q$35&gt;$Q28,AND($Q$35=$Q28,$R$35&gt;$R28))),1,"")</f>
        <v/>
      </c>
      <c r="CV28" s="17" t="str">
        <f>IF(AND(Участники!$A28&lt;&gt;"",OR($Q$36&gt;$Q28,AND($Q$36=$Q28,$R$36&gt;$R28))),1,"")</f>
        <v/>
      </c>
      <c r="CW28" s="17">
        <f>IF(AND(Участники!$A28&lt;&gt;"",OR($Q$37&gt;$Q28,AND($Q$37=$Q28,$R$37&gt;$R28))),1,"")</f>
        <v>1</v>
      </c>
      <c r="CX28" s="17" t="str">
        <f>IF(AND(Участники!$A28&lt;&gt;"",OR($Q$38&gt;$Q28,AND($Q$38=$Q28,$R$38&gt;$R28))),1,"")</f>
        <v/>
      </c>
      <c r="CY28" s="17" t="str">
        <f>IF(AND(Участники!$A28&lt;&gt;"",OR($Q$39&gt;$Q28,AND($Q$39=$Q28,$R$39&gt;$R28))),1,"")</f>
        <v/>
      </c>
      <c r="CZ28" s="17">
        <f>IF(AND(Участники!$A28&lt;&gt;"",OR($Q$40&gt;$Q28,AND($Q$40=$Q28,$R$40&gt;$R28))),1,"")</f>
        <v>1</v>
      </c>
      <c r="DA28" s="17">
        <f>IF(AND(Участники!$A28&lt;&gt;"",OR($Q$41&gt;$Q28,AND($Q$41=$Q28,$R$41&gt;$R28))),1,"")</f>
        <v>1</v>
      </c>
      <c r="DB28" s="17">
        <f>IF(AND(Участники!$A28&lt;&gt;"",OR($Q$42&gt;$Q28,AND($Q$42=$Q28,$R$42&gt;$R28))),1,"")</f>
        <v>1</v>
      </c>
      <c r="DC28" s="17">
        <f>IF(AND(Участники!$A28&lt;&gt;"",OR($Q$43&gt;$Q28,AND($Q$43=$Q28,$R$43&gt;$R28))),1,"")</f>
        <v>1</v>
      </c>
      <c r="DD28" s="17">
        <f>IF(AND(Участники!$A28&lt;&gt;"",OR($Q$44&gt;$Q28,AND($Q$44=$Q28,$R$44&gt;$R28))),1,"")</f>
        <v>1</v>
      </c>
      <c r="DE28" s="17">
        <f>IF(AND(Участники!$A28&lt;&gt;"",OR($Q$45&gt;$Q28,AND($Q$45=$Q28,$R$45&gt;$R28))),1,"")</f>
        <v>1</v>
      </c>
      <c r="DF28" s="17">
        <f>IF(AND(Участники!$A28&lt;&gt;"",OR($Q$46&gt;$Q28,AND($Q$46=$Q28,$R$46&gt;$R28))),1,"")</f>
        <v>1</v>
      </c>
      <c r="DG28" s="17">
        <f>IF(AND(Участники!$A28&lt;&gt;"",OR($Q$47&gt;$Q28,AND($Q$47=$Q28,$R$47&gt;$R28))),1,"")</f>
        <v>1</v>
      </c>
      <c r="DH28" s="17">
        <f>IF(AND(Участники!$A28&lt;&gt;"",OR($Q$48&gt;$Q28,AND($Q$48=$Q28,$R$48&gt;$R28))),1,"")</f>
        <v>1</v>
      </c>
      <c r="DI28" s="17">
        <f>IF(AND(Участники!$A28&lt;&gt;"",OR($Q$49&gt;$Q28,AND($Q$49=$Q28,$R$49&gt;$R28))),1,"")</f>
        <v>1</v>
      </c>
      <c r="DJ28" s="17">
        <f>IF(AND(Участники!$A28&lt;&gt;"",OR($Q$50&gt;$Q28,AND($Q$50=$Q28,$R$50&gt;$R28))),1,"")</f>
        <v>1</v>
      </c>
      <c r="DK28" s="17">
        <f>IF(AND(Участники!$A28&lt;&gt;"",OR($Q$51&gt;$Q28,AND($Q$51=$Q28,$R$51&gt;$R28))),1,"")</f>
        <v>1</v>
      </c>
      <c r="DL28" s="17">
        <f>IF(AND(Участники!$A28&lt;&gt;"",OR($Q$52&gt;$Q28,AND($Q$52=$Q28,$R$52&gt;$R28))),1,"")</f>
        <v>1</v>
      </c>
      <c r="DM28" s="17">
        <f>IF(AND(Участники!$A28&lt;&gt;"",OR($Q$53&gt;$Q28,AND($Q$53=$Q28,$R$53&gt;$R28))),1,"")</f>
        <v>1</v>
      </c>
      <c r="DN28" s="17">
        <f>IF(AND(Участники!$A28&lt;&gt;"",OR($Q$54&gt;$Q28,AND($Q$54=$Q28,$R$54&gt;$R28))),1,"")</f>
        <v>1</v>
      </c>
      <c r="DO28" s="17">
        <f>IF(AND(Участники!$A28&lt;&gt;"",OR($Q$55&gt;$Q28,AND($Q$55=$Q28,$R$55&gt;$R28))),1,"")</f>
        <v>1</v>
      </c>
      <c r="DP28" s="17">
        <f>IF(AND(Участники!$A28&lt;&gt;"",OR($Q$56&gt;$Q28,AND($Q$56=$Q28,$R$56&gt;$R28))),1,"")</f>
        <v>1</v>
      </c>
      <c r="DQ28" s="17">
        <f>IF(AND(Участники!$A28&lt;&gt;"",OR($Q$57&gt;$Q28,AND($Q$57=$Q28,$R$57&gt;$R28))),1,"")</f>
        <v>1</v>
      </c>
      <c r="DR28" s="17">
        <f>IF(AND(Участники!$A28&lt;&gt;"",OR($Q$58&gt;$Q28,AND($Q$58=$Q28,$R$58&gt;$R28))),1,"")</f>
        <v>1</v>
      </c>
      <c r="DS28" s="17">
        <f>IF(AND(Участники!$A28&lt;&gt;"",OR($Q$59&gt;$Q28,AND($Q$59=$Q28,$R$59&gt;$R28))),1,"")</f>
        <v>1</v>
      </c>
      <c r="DT28" s="17">
        <f>IF(AND(Участники!$A28&lt;&gt;"",OR($Q$60&gt;$Q28,AND($Q$60=$Q28,$R$60&gt;$R28))),1,"")</f>
        <v>1</v>
      </c>
      <c r="DV28" s="18">
        <v>1</v>
      </c>
      <c r="DW28" s="19">
        <f>IF(Участники!A28="","",IF($AN$61+1=Участники!$B$6-CN$61,$AN$61+1,$AN$61+SUMIF(S$11:S28,CONCATENATE("=",S28),DV$11:DV28)))</f>
        <v>18</v>
      </c>
    </row>
    <row r="29" spans="1:127" x14ac:dyDescent="0.25">
      <c r="A29" s="49" t="s">
        <v>56</v>
      </c>
      <c r="B29" s="49" t="s">
        <v>39</v>
      </c>
      <c r="C29" s="49" t="s">
        <v>93</v>
      </c>
      <c r="D29" s="13"/>
      <c r="E29" s="2"/>
      <c r="F29" s="2"/>
      <c r="G29" s="2"/>
      <c r="H29" s="2"/>
      <c r="I29" s="2"/>
      <c r="J29" s="2"/>
      <c r="K29" s="2"/>
      <c r="L29" s="2"/>
      <c r="M29" s="2"/>
      <c r="N29" s="2"/>
      <c r="O29" s="14">
        <f>Тур1!N29</f>
        <v>6</v>
      </c>
      <c r="P29" s="14">
        <f>Тур2!N29</f>
        <v>2</v>
      </c>
      <c r="Q29" s="15">
        <f t="shared" si="0"/>
        <v>8</v>
      </c>
      <c r="R29" s="15">
        <f>IF(A29="","",Тур1!O29+Тур2!O29)</f>
        <v>101</v>
      </c>
      <c r="S29" s="15">
        <f>IF(Участники!A29="","",IF($AO$61+1=Участники!$B$6-CO$61,$AO$61+1,CONCATENATE($AO$61+1,"-",Участники!$B$6-CO$61)))</f>
        <v>23</v>
      </c>
      <c r="T29" s="5">
        <v>1</v>
      </c>
      <c r="W29" s="17" t="str">
        <f>IF(AND(Участники!$A29&lt;&gt;"",OR($Q$11&lt;$Q29,AND($Q$11=$Q29,$R$11&lt;$R29))),1,"")</f>
        <v/>
      </c>
      <c r="X29" s="17" t="str">
        <f>IF(AND(Участники!$A29&lt;&gt;"",OR($Q$12&lt;$Q29,AND($Q$12=$Q29,$R$12&lt;$R29))),1,"")</f>
        <v/>
      </c>
      <c r="Y29" s="17" t="str">
        <f>IF(AND(Участники!$A29&lt;&gt;"",OR($Q$13&lt;$Q29,AND($Q$13=$Q29,$R$13&lt;$R29))),1,"")</f>
        <v/>
      </c>
      <c r="Z29" s="17">
        <f>IF(AND(Участники!$A29&lt;&gt;"",OR($Q$14&lt;$Q29,AND($Q$14=$Q29,$R$14&lt;$R29))),1,"")</f>
        <v>1</v>
      </c>
      <c r="AA29" s="17" t="str">
        <f>IF(AND(Участники!$A29&lt;&gt;"",OR($Q$15&lt;$Q29,AND($Q$15=$Q29,$R$15&lt;$R29))),1,"")</f>
        <v/>
      </c>
      <c r="AB29" s="17">
        <f>IF(AND(Участники!$A29&lt;&gt;"",OR($Q$16&lt;$Q29,AND($Q$16=$Q29,$R$16&lt;$R29))),1,"")</f>
        <v>1</v>
      </c>
      <c r="AC29" s="17" t="str">
        <f>IF(AND(Участники!$A29&lt;&gt;"",OR($Q$17&lt;$Q29,AND($Q$17=$Q29,$R$17&lt;$R29))),1,"")</f>
        <v/>
      </c>
      <c r="AD29" s="17" t="str">
        <f>IF(AND(Участники!$A29&lt;&gt;"",OR($Q$18&lt;$Q29,AND($Q$18=$Q29,$R$18&lt;$R29))),1,"")</f>
        <v/>
      </c>
      <c r="AE29" s="17" t="str">
        <f>IF(AND(Участники!$A29&lt;&gt;"",OR($Q$19&lt;$Q29,AND($Q$19=$Q29,$R$19&lt;$R29))),1,"")</f>
        <v/>
      </c>
      <c r="AF29" s="17" t="str">
        <f>IF(AND(Участники!$A29&lt;&gt;"",OR($Q$20&lt;$Q29,AND($Q$20=$Q29,$R$20&lt;$R29))),1,"")</f>
        <v/>
      </c>
      <c r="AG29" s="17" t="str">
        <f>IF(AND(Участники!$A29&lt;&gt;"",OR($Q$21&lt;$Q29,AND($Q$21=$Q29,$R$21&lt;$R29))),1,"")</f>
        <v/>
      </c>
      <c r="AH29" s="17" t="str">
        <f>IF(AND(Участники!$A29&lt;&gt;"",OR($Q$22&lt;$Q29,AND($Q$22=$Q29,$R$22&lt;$R29))),1,"")</f>
        <v/>
      </c>
      <c r="AI29" s="17">
        <f>IF(AND(Участники!$A29&lt;&gt;"",OR($Q$23&lt;$Q29,AND($Q$23=$Q29,$R$23&lt;$R29))),1,"")</f>
        <v>1</v>
      </c>
      <c r="AJ29" s="17" t="str">
        <f>IF(AND(Участники!$A29&lt;&gt;"",OR($Q$24&lt;$Q29,AND($Q$24=$Q29,$R$24&lt;$R29))),1,"")</f>
        <v/>
      </c>
      <c r="AK29" s="17" t="str">
        <f>IF(AND(Участники!$A29&lt;&gt;"",OR($Q$25&lt;$Q29,AND($Q$25=$Q29,$R$25&lt;$R29))),1,"")</f>
        <v/>
      </c>
      <c r="AL29" s="17" t="str">
        <f>IF(AND(Участники!$A29&lt;&gt;"",OR($Q$26&lt;$Q29,AND($Q$26=$Q29,$R$26&lt;$R29))),1,"")</f>
        <v/>
      </c>
      <c r="AM29" s="17" t="str">
        <f>IF(AND(Участники!$A29&lt;&gt;"",OR($Q$27&lt;$Q29,AND($Q$27=$Q29,$R$27&lt;$R29))),1,"")</f>
        <v/>
      </c>
      <c r="AN29" s="17" t="str">
        <f>IF(AND(Участники!$A29&lt;&gt;"",OR($Q$28&lt;$Q29,AND($Q$28=$Q29,$R$28&lt;$R29))),1,"")</f>
        <v/>
      </c>
      <c r="AO29" s="16" t="str">
        <f>IF(AND(Участники!$A29&lt;&gt;"",OR($Q$29&lt;$Q29,AND($Q$29=$Q29,$R$29&lt;$R29))),1,"")</f>
        <v/>
      </c>
      <c r="AP29" s="17" t="str">
        <f>IF(AND(Участники!$A29&lt;&gt;"",OR($Q$30&lt;$Q29,AND($Q$30=$Q29,$R$30&lt;$R29))),1,"")</f>
        <v/>
      </c>
      <c r="AQ29" s="17">
        <f>IF(AND(Участники!$A29&lt;&gt;"",OR($Q$31&lt;$Q29,AND($Q$31=$Q29,$R$31&lt;$R29))),1,"")</f>
        <v>1</v>
      </c>
      <c r="AR29" s="17" t="str">
        <f>IF(AND(Участники!$A29&lt;&gt;"",OR($Q$32&lt;$Q29,AND($Q$32=$Q29,$R$32&lt;$R29))),1,"")</f>
        <v/>
      </c>
      <c r="AS29" s="17" t="str">
        <f>IF(AND(Участники!$A29&lt;&gt;"",OR($Q$33&lt;$Q29,AND($Q$33=$Q29,$R$33&lt;$R29))),1,"")</f>
        <v/>
      </c>
      <c r="AT29" s="17" t="str">
        <f>IF(AND(Участники!$A29&lt;&gt;"",OR($Q$34&lt;$Q29,AND($Q$34=$Q29,$R$34&lt;$R29))),1,"")</f>
        <v/>
      </c>
      <c r="AU29" s="17">
        <f>IF(AND(Участники!$A29&lt;&gt;"",OR($Q$35&lt;$Q29,AND($Q$35=$Q29,$R$35&lt;$R29))),1,"")</f>
        <v>1</v>
      </c>
      <c r="AV29" s="17">
        <f>IF(AND(Участники!$A29&lt;&gt;"",OR($Q$36&lt;$Q29,AND($Q$36=$Q29,$R$36&lt;$R29))),1,"")</f>
        <v>1</v>
      </c>
      <c r="AW29" s="17" t="str">
        <f>IF(AND(Участники!$A29&lt;&gt;"",OR($Q$37&lt;$Q29,AND($Q$37=$Q29,$R$37&lt;$R29))),1,"")</f>
        <v/>
      </c>
      <c r="AX29" s="17" t="str">
        <f>IF(AND(Участники!$A29&lt;&gt;"",OR($Q$38&lt;$Q29,AND($Q$38=$Q29,$R$38&lt;$R29))),1,"")</f>
        <v/>
      </c>
      <c r="AY29" s="17">
        <f>IF(AND(Участники!$A29&lt;&gt;"",OR($Q$39&lt;$Q29,AND($Q$39=$Q29,$R$39&lt;$R29))),1,"")</f>
        <v>1</v>
      </c>
      <c r="AZ29" s="17" t="str">
        <f>IF(AND(Участники!$A29&lt;&gt;"",OR($Q$40&lt;$Q29,AND($Q$40=$Q29,$R$40&lt;$R29))),1,"")</f>
        <v/>
      </c>
      <c r="BA29" s="17" t="str">
        <f>IF(AND(Участники!$A29&lt;&gt;"",OR($Q$41&lt;$Q29,AND($Q$41=$Q29,$R$41&lt;$R29))),1,"")</f>
        <v/>
      </c>
      <c r="BB29" s="17" t="str">
        <f>IF(AND(Участники!$A29&lt;&gt;"",OR($Q$42&lt;$Q29,AND($Q$42=$Q29,$R$42&lt;$R29))),1,"")</f>
        <v/>
      </c>
      <c r="BC29" s="17" t="str">
        <f>IF(AND(Участники!$A29&lt;&gt;"",OR($Q$43&lt;$Q29,AND($Q$43=$Q29,$R$43&lt;$R29))),1,"")</f>
        <v/>
      </c>
      <c r="BD29" s="17" t="str">
        <f>IF(AND(Участники!$A29&lt;&gt;"",OR($Q$44&lt;$Q29,AND($Q$44=$Q29,$R$44&lt;$R29))),1,"")</f>
        <v/>
      </c>
      <c r="BE29" s="17" t="str">
        <f>IF(AND(Участники!$A29&lt;&gt;"",OR($Q$45&lt;$Q29,AND($Q$45=$Q29,$R$45&lt;$R29))),1,"")</f>
        <v/>
      </c>
      <c r="BF29" s="17" t="str">
        <f>IF(AND(Участники!$A29&lt;&gt;"",OR($Q$46&lt;$Q29,AND($Q$46=$Q29,$R$46&lt;$R29))),1,"")</f>
        <v/>
      </c>
      <c r="BG29" s="17" t="str">
        <f>IF(AND(Участники!$A29&lt;&gt;"",OR($Q$47&lt;$Q29,AND($Q$47=$Q29,$R$47&lt;$R29))),1,"")</f>
        <v/>
      </c>
      <c r="BH29" s="17" t="str">
        <f>IF(AND(Участники!$A29&lt;&gt;"",OR($Q$48&lt;$Q29,AND($Q$48=$Q29,$R$48&lt;$R29))),1,"")</f>
        <v/>
      </c>
      <c r="BI29" s="17" t="str">
        <f>IF(AND(Участники!$A29&lt;&gt;"",OR($Q$49&lt;$Q29,AND($Q$49=$Q29,$R$49&lt;$R29))),1,"")</f>
        <v/>
      </c>
      <c r="BJ29" s="17" t="str">
        <f>IF(AND(Участники!$A29&lt;&gt;"",OR($Q$50&lt;$Q29,AND($Q$50=$Q29,$R$50&lt;$R29))),1,"")</f>
        <v/>
      </c>
      <c r="BK29" s="17" t="str">
        <f>IF(AND(Участники!$A29&lt;&gt;"",OR($Q$51&lt;$Q29,AND($Q$51=$Q29,$R$51&lt;$R29))),1,"")</f>
        <v/>
      </c>
      <c r="BL29" s="17" t="str">
        <f>IF(AND(Участники!$A29&lt;&gt;"",OR($Q$52&lt;$Q29,AND($Q$52=$Q29,$R$52&lt;$R29))),1,"")</f>
        <v/>
      </c>
      <c r="BM29" s="17" t="str">
        <f>IF(AND(Участники!$A29&lt;&gt;"",OR($Q$53&lt;$Q29,AND($Q$53=$Q29,$R$53&lt;$R29))),1,"")</f>
        <v/>
      </c>
      <c r="BN29" s="17" t="str">
        <f>IF(AND(Участники!$A29&lt;&gt;"",OR($Q$54&lt;$Q29,AND($Q$54=$Q29,$R$54&lt;$R29))),1,"")</f>
        <v/>
      </c>
      <c r="BO29" s="17" t="str">
        <f>IF(AND(Участники!$A29&lt;&gt;"",OR($Q$55&lt;$Q29,AND($Q$55=$Q29,$R$55&lt;$R29))),1,"")</f>
        <v/>
      </c>
      <c r="BP29" s="17" t="str">
        <f>IF(AND(Участники!$A29&lt;&gt;"",OR($Q$56&lt;$Q29,AND($Q$56=$Q29,$R$56&lt;$R29))),1,"")</f>
        <v/>
      </c>
      <c r="BQ29" s="17" t="str">
        <f>IF(AND(Участники!$A29&lt;&gt;"",OR($Q$57&lt;$Q29,AND($Q$57=$Q29,$R$57&lt;$R29))),1,"")</f>
        <v/>
      </c>
      <c r="BR29" s="17" t="str">
        <f>IF(AND(Участники!$A29&lt;&gt;"",OR($Q$58&lt;$Q29,AND($Q$58=$Q29,$R$58&lt;$R29))),1,"")</f>
        <v/>
      </c>
      <c r="BS29" s="17" t="str">
        <f>IF(AND(Участники!$A29&lt;&gt;"",OR($Q$59&lt;$Q29,AND($Q$59=$Q29,$R$59&lt;$R29))),1,"")</f>
        <v/>
      </c>
      <c r="BT29" s="17" t="str">
        <f>IF(AND(Участники!$A29&lt;&gt;"",OR($Q$60&lt;$Q29,AND($Q$60=$Q29,$R$60&lt;$R29))),1,"")</f>
        <v/>
      </c>
      <c r="BW29" s="17">
        <f>IF(AND(Участники!$A29&lt;&gt;"",OR($Q$11&gt;$Q29,AND($Q$11=$Q29,$R$11&gt;$R29))),1,"")</f>
        <v>1</v>
      </c>
      <c r="BX29" s="17">
        <f>IF(AND(Участники!$A29&lt;&gt;"",OR($Q$12&gt;$Q29,AND($Q$12=$Q29,$R$12&gt;$R29))),1,"")</f>
        <v>1</v>
      </c>
      <c r="BY29" s="17">
        <f>IF(AND(Участники!$A29&lt;&gt;"",OR($Q$13&gt;$Q29,AND($Q$13=$Q29,$R$13&gt;$R29))),1,"")</f>
        <v>1</v>
      </c>
      <c r="BZ29" s="17" t="str">
        <f>IF(AND(Участники!$A29&lt;&gt;"",OR($Q$14&gt;$Q29,AND($Q$14=$Q29,$R$14&gt;$R29))),1,"")</f>
        <v/>
      </c>
      <c r="CA29" s="17">
        <f>IF(AND(Участники!$A29&lt;&gt;"",OR($Q$15&gt;$Q29,AND($Q$15=$Q29,$R$15&gt;$R29))),1,"")</f>
        <v>1</v>
      </c>
      <c r="CB29" s="17" t="str">
        <f>IF(AND(Участники!$A29&lt;&gt;"",OR($Q$16&gt;$Q29,AND($Q$16=$Q29,$R$16&gt;$R29))),1,"")</f>
        <v/>
      </c>
      <c r="CC29" s="17">
        <f>IF(AND(Участники!$A29&lt;&gt;"",OR($Q$17&gt;$Q29,AND($Q$17=$Q29,$R$17&gt;$R29))),1,"")</f>
        <v>1</v>
      </c>
      <c r="CD29" s="17">
        <f>IF(AND(Участники!$A29&lt;&gt;"",OR($Q$18&gt;$Q29,AND($Q$18=$Q29,$R$18&gt;$R29))),1,"")</f>
        <v>1</v>
      </c>
      <c r="CE29" s="17">
        <f>IF(AND(Участники!$A29&lt;&gt;"",OR($Q$19&gt;$Q29,AND($Q$19=$Q29,$R$19&gt;$R29))),1,"")</f>
        <v>1</v>
      </c>
      <c r="CF29" s="17">
        <f>IF(AND(Участники!$A29&lt;&gt;"",OR($Q$20&gt;$Q29,AND($Q$20=$Q29,$R$20&gt;$R29))),1,"")</f>
        <v>1</v>
      </c>
      <c r="CG29" s="17">
        <f>IF(AND(Участники!$A29&lt;&gt;"",OR($Q$21&gt;$Q29,AND($Q$21=$Q29,$R$21&gt;$R29))),1,"")</f>
        <v>1</v>
      </c>
      <c r="CH29" s="17">
        <f>IF(AND(Участники!$A29&lt;&gt;"",OR($Q$22&gt;$Q29,AND($Q$22=$Q29,$R$22&gt;$R29))),1,"")</f>
        <v>1</v>
      </c>
      <c r="CI29" s="17" t="str">
        <f>IF(AND(Участники!$A29&lt;&gt;"",OR($Q$23&gt;$Q29,AND($Q$23=$Q29,$R$23&gt;$R29))),1,"")</f>
        <v/>
      </c>
      <c r="CJ29" s="17">
        <f>IF(AND(Участники!$A29&lt;&gt;"",OR($Q$24&gt;$Q29,AND($Q$24=$Q29,$R$24&gt;$R29))),1,"")</f>
        <v>1</v>
      </c>
      <c r="CK29" s="17">
        <f>IF(AND(Участники!$A29&lt;&gt;"",OR($Q$25&gt;$Q29,AND($Q$25=$Q29,$R$25&gt;$R29))),1,"")</f>
        <v>1</v>
      </c>
      <c r="CL29" s="17">
        <f>IF(AND(Участники!$A29&lt;&gt;"",OR($Q$26&gt;$Q29,AND($Q$26=$Q29,$R$26&gt;$R29))),1,"")</f>
        <v>1</v>
      </c>
      <c r="CM29" s="17">
        <f>IF(AND(Участники!$A29&lt;&gt;"",OR($Q$27&gt;$Q29,AND($Q$27=$Q29,$R$27&gt;$R29))),1,"")</f>
        <v>1</v>
      </c>
      <c r="CN29" s="17">
        <f>IF(AND(Участники!$A29&lt;&gt;"",OR($Q$28&gt;$Q29,AND($Q$28=$Q29,$R$28&gt;$R29))),1,"")</f>
        <v>1</v>
      </c>
      <c r="CO29" s="16" t="str">
        <f>IF(AND(Участники!$A29&lt;&gt;"",OR($Q$29&gt;$Q29,AND($Q$29=$Q29,$R$29&gt;$R29))),1,"")</f>
        <v/>
      </c>
      <c r="CP29" s="17">
        <f>IF(AND(Участники!$A29&lt;&gt;"",OR($Q$30&gt;$Q29,AND($Q$30=$Q29,$R$30&gt;$R29))),1,"")</f>
        <v>1</v>
      </c>
      <c r="CQ29" s="17" t="str">
        <f>IF(AND(Участники!$A29&lt;&gt;"",OR($Q$31&gt;$Q29,AND($Q$31=$Q29,$R$31&gt;$R29))),1,"")</f>
        <v/>
      </c>
      <c r="CR29" s="17">
        <f>IF(AND(Участники!$A29&lt;&gt;"",OR($Q$32&gt;$Q29,AND($Q$32=$Q29,$R$32&gt;$R29))),1,"")</f>
        <v>1</v>
      </c>
      <c r="CS29" s="17">
        <f>IF(AND(Участники!$A29&lt;&gt;"",OR($Q$33&gt;$Q29,AND($Q$33=$Q29,$R$33&gt;$R29))),1,"")</f>
        <v>1</v>
      </c>
      <c r="CT29" s="17">
        <f>IF(AND(Участники!$A29&lt;&gt;"",OR($Q$34&gt;$Q29,AND($Q$34=$Q29,$R$34&gt;$R29))),1,"")</f>
        <v>1</v>
      </c>
      <c r="CU29" s="17" t="str">
        <f>IF(AND(Участники!$A29&lt;&gt;"",OR($Q$35&gt;$Q29,AND($Q$35=$Q29,$R$35&gt;$R29))),1,"")</f>
        <v/>
      </c>
      <c r="CV29" s="17" t="str">
        <f>IF(AND(Участники!$A29&lt;&gt;"",OR($Q$36&gt;$Q29,AND($Q$36=$Q29,$R$36&gt;$R29))),1,"")</f>
        <v/>
      </c>
      <c r="CW29" s="17">
        <f>IF(AND(Участники!$A29&lt;&gt;"",OR($Q$37&gt;$Q29,AND($Q$37=$Q29,$R$37&gt;$R29))),1,"")</f>
        <v>1</v>
      </c>
      <c r="CX29" s="17">
        <f>IF(AND(Участники!$A29&lt;&gt;"",OR($Q$38&gt;$Q29,AND($Q$38=$Q29,$R$38&gt;$R29))),1,"")</f>
        <v>1</v>
      </c>
      <c r="CY29" s="17" t="str">
        <f>IF(AND(Участники!$A29&lt;&gt;"",OR($Q$39&gt;$Q29,AND($Q$39=$Q29,$R$39&gt;$R29))),1,"")</f>
        <v/>
      </c>
      <c r="CZ29" s="17">
        <f>IF(AND(Участники!$A29&lt;&gt;"",OR($Q$40&gt;$Q29,AND($Q$40=$Q29,$R$40&gt;$R29))),1,"")</f>
        <v>1</v>
      </c>
      <c r="DA29" s="17">
        <f>IF(AND(Участники!$A29&lt;&gt;"",OR($Q$41&gt;$Q29,AND($Q$41=$Q29,$R$41&gt;$R29))),1,"")</f>
        <v>1</v>
      </c>
      <c r="DB29" s="17">
        <f>IF(AND(Участники!$A29&lt;&gt;"",OR($Q$42&gt;$Q29,AND($Q$42=$Q29,$R$42&gt;$R29))),1,"")</f>
        <v>1</v>
      </c>
      <c r="DC29" s="17">
        <f>IF(AND(Участники!$A29&lt;&gt;"",OR($Q$43&gt;$Q29,AND($Q$43=$Q29,$R$43&gt;$R29))),1,"")</f>
        <v>1</v>
      </c>
      <c r="DD29" s="17">
        <f>IF(AND(Участники!$A29&lt;&gt;"",OR($Q$44&gt;$Q29,AND($Q$44=$Q29,$R$44&gt;$R29))),1,"")</f>
        <v>1</v>
      </c>
      <c r="DE29" s="17">
        <f>IF(AND(Участники!$A29&lt;&gt;"",OR($Q$45&gt;$Q29,AND($Q$45=$Q29,$R$45&gt;$R29))),1,"")</f>
        <v>1</v>
      </c>
      <c r="DF29" s="17">
        <f>IF(AND(Участники!$A29&lt;&gt;"",OR($Q$46&gt;$Q29,AND($Q$46=$Q29,$R$46&gt;$R29))),1,"")</f>
        <v>1</v>
      </c>
      <c r="DG29" s="17">
        <f>IF(AND(Участники!$A29&lt;&gt;"",OR($Q$47&gt;$Q29,AND($Q$47=$Q29,$R$47&gt;$R29))),1,"")</f>
        <v>1</v>
      </c>
      <c r="DH29" s="17">
        <f>IF(AND(Участники!$A29&lt;&gt;"",OR($Q$48&gt;$Q29,AND($Q$48=$Q29,$R$48&gt;$R29))),1,"")</f>
        <v>1</v>
      </c>
      <c r="DI29" s="17">
        <f>IF(AND(Участники!$A29&lt;&gt;"",OR($Q$49&gt;$Q29,AND($Q$49=$Q29,$R$49&gt;$R29))),1,"")</f>
        <v>1</v>
      </c>
      <c r="DJ29" s="17">
        <f>IF(AND(Участники!$A29&lt;&gt;"",OR($Q$50&gt;$Q29,AND($Q$50=$Q29,$R$50&gt;$R29))),1,"")</f>
        <v>1</v>
      </c>
      <c r="DK29" s="17">
        <f>IF(AND(Участники!$A29&lt;&gt;"",OR($Q$51&gt;$Q29,AND($Q$51=$Q29,$R$51&gt;$R29))),1,"")</f>
        <v>1</v>
      </c>
      <c r="DL29" s="17">
        <f>IF(AND(Участники!$A29&lt;&gt;"",OR($Q$52&gt;$Q29,AND($Q$52=$Q29,$R$52&gt;$R29))),1,"")</f>
        <v>1</v>
      </c>
      <c r="DM29" s="17">
        <f>IF(AND(Участники!$A29&lt;&gt;"",OR($Q$53&gt;$Q29,AND($Q$53=$Q29,$R$53&gt;$R29))),1,"")</f>
        <v>1</v>
      </c>
      <c r="DN29" s="17">
        <f>IF(AND(Участники!$A29&lt;&gt;"",OR($Q$54&gt;$Q29,AND($Q$54=$Q29,$R$54&gt;$R29))),1,"")</f>
        <v>1</v>
      </c>
      <c r="DO29" s="17">
        <f>IF(AND(Участники!$A29&lt;&gt;"",OR($Q$55&gt;$Q29,AND($Q$55=$Q29,$R$55&gt;$R29))),1,"")</f>
        <v>1</v>
      </c>
      <c r="DP29" s="17">
        <f>IF(AND(Участники!$A29&lt;&gt;"",OR($Q$56&gt;$Q29,AND($Q$56=$Q29,$R$56&gt;$R29))),1,"")</f>
        <v>1</v>
      </c>
      <c r="DQ29" s="17">
        <f>IF(AND(Участники!$A29&lt;&gt;"",OR($Q$57&gt;$Q29,AND($Q$57=$Q29,$R$57&gt;$R29))),1,"")</f>
        <v>1</v>
      </c>
      <c r="DR29" s="17">
        <f>IF(AND(Участники!$A29&lt;&gt;"",OR($Q$58&gt;$Q29,AND($Q$58=$Q29,$R$58&gt;$R29))),1,"")</f>
        <v>1</v>
      </c>
      <c r="DS29" s="17">
        <f>IF(AND(Участники!$A29&lt;&gt;"",OR($Q$59&gt;$Q29,AND($Q$59=$Q29,$R$59&gt;$R29))),1,"")</f>
        <v>1</v>
      </c>
      <c r="DT29" s="17">
        <f>IF(AND(Участники!$A29&lt;&gt;"",OR($Q$60&gt;$Q29,AND($Q$60=$Q29,$R$60&gt;$R29))),1,"")</f>
        <v>1</v>
      </c>
      <c r="DV29" s="18">
        <v>1</v>
      </c>
      <c r="DW29" s="19">
        <f>IF(Участники!A29="","",IF($AO$61+1=Участники!$B$6-CO$61,$AO$61+1,$AO$61+SUMIF(S$11:S29,CONCATENATE("=",S29),DV$11:DV29)))</f>
        <v>23</v>
      </c>
    </row>
    <row r="30" spans="1:127" x14ac:dyDescent="0.25">
      <c r="A30" s="49" t="s">
        <v>57</v>
      </c>
      <c r="B30" s="49" t="s">
        <v>58</v>
      </c>
      <c r="C30" s="49" t="s">
        <v>101</v>
      </c>
      <c r="D30" s="13"/>
      <c r="E30" s="2"/>
      <c r="F30" s="2"/>
      <c r="G30" s="2"/>
      <c r="H30" s="2"/>
      <c r="I30" s="2"/>
      <c r="J30" s="2"/>
      <c r="K30" s="2"/>
      <c r="L30" s="2"/>
      <c r="M30" s="2"/>
      <c r="N30" s="2"/>
      <c r="O30" s="14">
        <f>Тур1!N30</f>
        <v>5</v>
      </c>
      <c r="P30" s="14">
        <f>Тур2!N30</f>
        <v>4</v>
      </c>
      <c r="Q30" s="15">
        <f t="shared" si="0"/>
        <v>9</v>
      </c>
      <c r="R30" s="15">
        <f>IF(A30="","",Тур1!O30+Тур2!O30)</f>
        <v>117</v>
      </c>
      <c r="S30" s="15">
        <f>IF(Участники!A30="","",IF($AP$61+1=Участники!$B$6-CP$61,$AP$61+1,CONCATENATE($AP$61+1,"-",Участники!$B$6-CP$61)))</f>
        <v>20</v>
      </c>
      <c r="T30" s="5"/>
      <c r="W30" s="17" t="str">
        <f>IF(AND(Участники!$A30&lt;&gt;"",OR($Q$11&lt;$Q30,AND($Q$11=$Q30,$R$11&lt;$R30))),1,"")</f>
        <v/>
      </c>
      <c r="X30" s="17">
        <f>IF(AND(Участники!$A30&lt;&gt;"",OR($Q$12&lt;$Q30,AND($Q$12=$Q30,$R$12&lt;$R30))),1,"")</f>
        <v>1</v>
      </c>
      <c r="Y30" s="17" t="str">
        <f>IF(AND(Участники!$A30&lt;&gt;"",OR($Q$13&lt;$Q30,AND($Q$13=$Q30,$R$13&lt;$R30))),1,"")</f>
        <v/>
      </c>
      <c r="Z30" s="17">
        <f>IF(AND(Участники!$A30&lt;&gt;"",OR($Q$14&lt;$Q30,AND($Q$14=$Q30,$R$14&lt;$R30))),1,"")</f>
        <v>1</v>
      </c>
      <c r="AA30" s="17" t="str">
        <f>IF(AND(Участники!$A30&lt;&gt;"",OR($Q$15&lt;$Q30,AND($Q$15=$Q30,$R$15&lt;$R30))),1,"")</f>
        <v/>
      </c>
      <c r="AB30" s="17">
        <f>IF(AND(Участники!$A30&lt;&gt;"",OR($Q$16&lt;$Q30,AND($Q$16=$Q30,$R$16&lt;$R30))),1,"")</f>
        <v>1</v>
      </c>
      <c r="AC30" s="17" t="str">
        <f>IF(AND(Участники!$A30&lt;&gt;"",OR($Q$17&lt;$Q30,AND($Q$17=$Q30,$R$17&lt;$R30))),1,"")</f>
        <v/>
      </c>
      <c r="AD30" s="17" t="str">
        <f>IF(AND(Участники!$A30&lt;&gt;"",OR($Q$18&lt;$Q30,AND($Q$18=$Q30,$R$18&lt;$R30))),1,"")</f>
        <v/>
      </c>
      <c r="AE30" s="17" t="str">
        <f>IF(AND(Участники!$A30&lt;&gt;"",OR($Q$19&lt;$Q30,AND($Q$19=$Q30,$R$19&lt;$R30))),1,"")</f>
        <v/>
      </c>
      <c r="AF30" s="17" t="str">
        <f>IF(AND(Участники!$A30&lt;&gt;"",OR($Q$20&lt;$Q30,AND($Q$20=$Q30,$R$20&lt;$R30))),1,"")</f>
        <v/>
      </c>
      <c r="AG30" s="17" t="str">
        <f>IF(AND(Участники!$A30&lt;&gt;"",OR($Q$21&lt;$Q30,AND($Q$21=$Q30,$R$21&lt;$R30))),1,"")</f>
        <v/>
      </c>
      <c r="AH30" s="17" t="str">
        <f>IF(AND(Участники!$A30&lt;&gt;"",OR($Q$22&lt;$Q30,AND($Q$22=$Q30,$R$22&lt;$R30))),1,"")</f>
        <v/>
      </c>
      <c r="AI30" s="17">
        <f>IF(AND(Участники!$A30&lt;&gt;"",OR($Q$23&lt;$Q30,AND($Q$23=$Q30,$R$23&lt;$R30))),1,"")</f>
        <v>1</v>
      </c>
      <c r="AJ30" s="17">
        <f>IF(AND(Участники!$A30&lt;&gt;"",OR($Q$24&lt;$Q30,AND($Q$24=$Q30,$R$24&lt;$R30))),1,"")</f>
        <v>1</v>
      </c>
      <c r="AK30" s="17" t="str">
        <f>IF(AND(Участники!$A30&lt;&gt;"",OR($Q$25&lt;$Q30,AND($Q$25=$Q30,$R$25&lt;$R30))),1,"")</f>
        <v/>
      </c>
      <c r="AL30" s="17" t="str">
        <f>IF(AND(Участники!$A30&lt;&gt;"",OR($Q$26&lt;$Q30,AND($Q$26=$Q30,$R$26&lt;$R30))),1,"")</f>
        <v/>
      </c>
      <c r="AM30" s="17" t="str">
        <f>IF(AND(Участники!$A30&lt;&gt;"",OR($Q$27&lt;$Q30,AND($Q$27=$Q30,$R$27&lt;$R30))),1,"")</f>
        <v/>
      </c>
      <c r="AN30" s="17" t="str">
        <f>IF(AND(Участники!$A30&lt;&gt;"",OR($Q$28&lt;$Q30,AND($Q$28=$Q30,$R$28&lt;$R30))),1,"")</f>
        <v/>
      </c>
      <c r="AO30" s="17">
        <f>IF(AND(Участники!$A30&lt;&gt;"",OR($Q$29&lt;$Q30,AND($Q$29=$Q30,$R$29&lt;$R30))),1,"")</f>
        <v>1</v>
      </c>
      <c r="AP30" s="16" t="str">
        <f>IF(AND(Участники!$A30&lt;&gt;"",OR($Q$30&lt;$Q30,AND($Q$30=$Q30,$R$30&lt;$R30))),1,"")</f>
        <v/>
      </c>
      <c r="AQ30" s="17">
        <f>IF(AND(Участники!$A30&lt;&gt;"",OR($Q$31&lt;$Q30,AND($Q$31=$Q30,$R$31&lt;$R30))),1,"")</f>
        <v>1</v>
      </c>
      <c r="AR30" s="17" t="str">
        <f>IF(AND(Участники!$A30&lt;&gt;"",OR($Q$32&lt;$Q30,AND($Q$32=$Q30,$R$32&lt;$R30))),1,"")</f>
        <v/>
      </c>
      <c r="AS30" s="17" t="str">
        <f>IF(AND(Участники!$A30&lt;&gt;"",OR($Q$33&lt;$Q30,AND($Q$33=$Q30,$R$33&lt;$R30))),1,"")</f>
        <v/>
      </c>
      <c r="AT30" s="17" t="str">
        <f>IF(AND(Участники!$A30&lt;&gt;"",OR($Q$34&lt;$Q30,AND($Q$34=$Q30,$R$34&lt;$R30))),1,"")</f>
        <v/>
      </c>
      <c r="AU30" s="17">
        <f>IF(AND(Участники!$A30&lt;&gt;"",OR($Q$35&lt;$Q30,AND($Q$35=$Q30,$R$35&lt;$R30))),1,"")</f>
        <v>1</v>
      </c>
      <c r="AV30" s="17">
        <f>IF(AND(Участники!$A30&lt;&gt;"",OR($Q$36&lt;$Q30,AND($Q$36=$Q30,$R$36&lt;$R30))),1,"")</f>
        <v>1</v>
      </c>
      <c r="AW30" s="17" t="str">
        <f>IF(AND(Участники!$A30&lt;&gt;"",OR($Q$37&lt;$Q30,AND($Q$37=$Q30,$R$37&lt;$R30))),1,"")</f>
        <v/>
      </c>
      <c r="AX30" s="17" t="str">
        <f>IF(AND(Участники!$A30&lt;&gt;"",OR($Q$38&lt;$Q30,AND($Q$38=$Q30,$R$38&lt;$R30))),1,"")</f>
        <v/>
      </c>
      <c r="AY30" s="17">
        <f>IF(AND(Участники!$A30&lt;&gt;"",OR($Q$39&lt;$Q30,AND($Q$39=$Q30,$R$39&lt;$R30))),1,"")</f>
        <v>1</v>
      </c>
      <c r="AZ30" s="17" t="str">
        <f>IF(AND(Участники!$A30&lt;&gt;"",OR($Q$40&lt;$Q30,AND($Q$40=$Q30,$R$40&lt;$R30))),1,"")</f>
        <v/>
      </c>
      <c r="BA30" s="17" t="str">
        <f>IF(AND(Участники!$A30&lt;&gt;"",OR($Q$41&lt;$Q30,AND($Q$41=$Q30,$R$41&lt;$R30))),1,"")</f>
        <v/>
      </c>
      <c r="BB30" s="17" t="str">
        <f>IF(AND(Участники!$A30&lt;&gt;"",OR($Q$42&lt;$Q30,AND($Q$42=$Q30,$R$42&lt;$R30))),1,"")</f>
        <v/>
      </c>
      <c r="BC30" s="17" t="str">
        <f>IF(AND(Участники!$A30&lt;&gt;"",OR($Q$43&lt;$Q30,AND($Q$43=$Q30,$R$43&lt;$R30))),1,"")</f>
        <v/>
      </c>
      <c r="BD30" s="17" t="str">
        <f>IF(AND(Участники!$A30&lt;&gt;"",OR($Q$44&lt;$Q30,AND($Q$44=$Q30,$R$44&lt;$R30))),1,"")</f>
        <v/>
      </c>
      <c r="BE30" s="17" t="str">
        <f>IF(AND(Участники!$A30&lt;&gt;"",OR($Q$45&lt;$Q30,AND($Q$45=$Q30,$R$45&lt;$R30))),1,"")</f>
        <v/>
      </c>
      <c r="BF30" s="17" t="str">
        <f>IF(AND(Участники!$A30&lt;&gt;"",OR($Q$46&lt;$Q30,AND($Q$46=$Q30,$R$46&lt;$R30))),1,"")</f>
        <v/>
      </c>
      <c r="BG30" s="17" t="str">
        <f>IF(AND(Участники!$A30&lt;&gt;"",OR($Q$47&lt;$Q30,AND($Q$47=$Q30,$R$47&lt;$R30))),1,"")</f>
        <v/>
      </c>
      <c r="BH30" s="17" t="str">
        <f>IF(AND(Участники!$A30&lt;&gt;"",OR($Q$48&lt;$Q30,AND($Q$48=$Q30,$R$48&lt;$R30))),1,"")</f>
        <v/>
      </c>
      <c r="BI30" s="17" t="str">
        <f>IF(AND(Участники!$A30&lt;&gt;"",OR($Q$49&lt;$Q30,AND($Q$49=$Q30,$R$49&lt;$R30))),1,"")</f>
        <v/>
      </c>
      <c r="BJ30" s="17" t="str">
        <f>IF(AND(Участники!$A30&lt;&gt;"",OR($Q$50&lt;$Q30,AND($Q$50=$Q30,$R$50&lt;$R30))),1,"")</f>
        <v/>
      </c>
      <c r="BK30" s="17" t="str">
        <f>IF(AND(Участники!$A30&lt;&gt;"",OR($Q$51&lt;$Q30,AND($Q$51=$Q30,$R$51&lt;$R30))),1,"")</f>
        <v/>
      </c>
      <c r="BL30" s="17" t="str">
        <f>IF(AND(Участники!$A30&lt;&gt;"",OR($Q$52&lt;$Q30,AND($Q$52=$Q30,$R$52&lt;$R30))),1,"")</f>
        <v/>
      </c>
      <c r="BM30" s="17" t="str">
        <f>IF(AND(Участники!$A30&lt;&gt;"",OR($Q$53&lt;$Q30,AND($Q$53=$Q30,$R$53&lt;$R30))),1,"")</f>
        <v/>
      </c>
      <c r="BN30" s="17" t="str">
        <f>IF(AND(Участники!$A30&lt;&gt;"",OR($Q$54&lt;$Q30,AND($Q$54=$Q30,$R$54&lt;$R30))),1,"")</f>
        <v/>
      </c>
      <c r="BO30" s="17" t="str">
        <f>IF(AND(Участники!$A30&lt;&gt;"",OR($Q$55&lt;$Q30,AND($Q$55=$Q30,$R$55&lt;$R30))),1,"")</f>
        <v/>
      </c>
      <c r="BP30" s="17" t="str">
        <f>IF(AND(Участники!$A30&lt;&gt;"",OR($Q$56&lt;$Q30,AND($Q$56=$Q30,$R$56&lt;$R30))),1,"")</f>
        <v/>
      </c>
      <c r="BQ30" s="17" t="str">
        <f>IF(AND(Участники!$A30&lt;&gt;"",OR($Q$57&lt;$Q30,AND($Q$57=$Q30,$R$57&lt;$R30))),1,"")</f>
        <v/>
      </c>
      <c r="BR30" s="17" t="str">
        <f>IF(AND(Участники!$A30&lt;&gt;"",OR($Q$58&lt;$Q30,AND($Q$58=$Q30,$R$58&lt;$R30))),1,"")</f>
        <v/>
      </c>
      <c r="BS30" s="17" t="str">
        <f>IF(AND(Участники!$A30&lt;&gt;"",OR($Q$59&lt;$Q30,AND($Q$59=$Q30,$R$59&lt;$R30))),1,"")</f>
        <v/>
      </c>
      <c r="BT30" s="17" t="str">
        <f>IF(AND(Участники!$A30&lt;&gt;"",OR($Q$60&lt;$Q30,AND($Q$60=$Q30,$R$60&lt;$R30))),1,"")</f>
        <v/>
      </c>
      <c r="BW30" s="17">
        <f>IF(AND(Участники!$A30&lt;&gt;"",OR($Q$11&gt;$Q30,AND($Q$11=$Q30,$R$11&gt;$R30))),1,"")</f>
        <v>1</v>
      </c>
      <c r="BX30" s="17" t="str">
        <f>IF(AND(Участники!$A30&lt;&gt;"",OR($Q$12&gt;$Q30,AND($Q$12=$Q30,$R$12&gt;$R30))),1,"")</f>
        <v/>
      </c>
      <c r="BY30" s="17">
        <f>IF(AND(Участники!$A30&lt;&gt;"",OR($Q$13&gt;$Q30,AND($Q$13=$Q30,$R$13&gt;$R30))),1,"")</f>
        <v>1</v>
      </c>
      <c r="BZ30" s="17" t="str">
        <f>IF(AND(Участники!$A30&lt;&gt;"",OR($Q$14&gt;$Q30,AND($Q$14=$Q30,$R$14&gt;$R30))),1,"")</f>
        <v/>
      </c>
      <c r="CA30" s="17">
        <f>IF(AND(Участники!$A30&lt;&gt;"",OR($Q$15&gt;$Q30,AND($Q$15=$Q30,$R$15&gt;$R30))),1,"")</f>
        <v>1</v>
      </c>
      <c r="CB30" s="17" t="str">
        <f>IF(AND(Участники!$A30&lt;&gt;"",OR($Q$16&gt;$Q30,AND($Q$16=$Q30,$R$16&gt;$R30))),1,"")</f>
        <v/>
      </c>
      <c r="CC30" s="17">
        <f>IF(AND(Участники!$A30&lt;&gt;"",OR($Q$17&gt;$Q30,AND($Q$17=$Q30,$R$17&gt;$R30))),1,"")</f>
        <v>1</v>
      </c>
      <c r="CD30" s="17">
        <f>IF(AND(Участники!$A30&lt;&gt;"",OR($Q$18&gt;$Q30,AND($Q$18=$Q30,$R$18&gt;$R30))),1,"")</f>
        <v>1</v>
      </c>
      <c r="CE30" s="17">
        <f>IF(AND(Участники!$A30&lt;&gt;"",OR($Q$19&gt;$Q30,AND($Q$19=$Q30,$R$19&gt;$R30))),1,"")</f>
        <v>1</v>
      </c>
      <c r="CF30" s="17">
        <f>IF(AND(Участники!$A30&lt;&gt;"",OR($Q$20&gt;$Q30,AND($Q$20=$Q30,$R$20&gt;$R30))),1,"")</f>
        <v>1</v>
      </c>
      <c r="CG30" s="17">
        <f>IF(AND(Участники!$A30&lt;&gt;"",OR($Q$21&gt;$Q30,AND($Q$21=$Q30,$R$21&gt;$R30))),1,"")</f>
        <v>1</v>
      </c>
      <c r="CH30" s="17">
        <f>IF(AND(Участники!$A30&lt;&gt;"",OR($Q$22&gt;$Q30,AND($Q$22=$Q30,$R$22&gt;$R30))),1,"")</f>
        <v>1</v>
      </c>
      <c r="CI30" s="17" t="str">
        <f>IF(AND(Участники!$A30&lt;&gt;"",OR($Q$23&gt;$Q30,AND($Q$23=$Q30,$R$23&gt;$R30))),1,"")</f>
        <v/>
      </c>
      <c r="CJ30" s="17" t="str">
        <f>IF(AND(Участники!$A30&lt;&gt;"",OR($Q$24&gt;$Q30,AND($Q$24=$Q30,$R$24&gt;$R30))),1,"")</f>
        <v/>
      </c>
      <c r="CK30" s="17">
        <f>IF(AND(Участники!$A30&lt;&gt;"",OR($Q$25&gt;$Q30,AND($Q$25=$Q30,$R$25&gt;$R30))),1,"")</f>
        <v>1</v>
      </c>
      <c r="CL30" s="17">
        <f>IF(AND(Участники!$A30&lt;&gt;"",OR($Q$26&gt;$Q30,AND($Q$26=$Q30,$R$26&gt;$R30))),1,"")</f>
        <v>1</v>
      </c>
      <c r="CM30" s="17">
        <f>IF(AND(Участники!$A30&lt;&gt;"",OR($Q$27&gt;$Q30,AND($Q$27=$Q30,$R$27&gt;$R30))),1,"")</f>
        <v>1</v>
      </c>
      <c r="CN30" s="17">
        <f>IF(AND(Участники!$A30&lt;&gt;"",OR($Q$28&gt;$Q30,AND($Q$28=$Q30,$R$28&gt;$R30))),1,"")</f>
        <v>1</v>
      </c>
      <c r="CO30" s="17" t="str">
        <f>IF(AND(Участники!$A30&lt;&gt;"",OR($Q$29&gt;$Q30,AND($Q$29=$Q30,$R$29&gt;$R30))),1,"")</f>
        <v/>
      </c>
      <c r="CP30" s="16" t="str">
        <f>IF(AND(Участники!$A30&lt;&gt;"",OR($Q$30&gt;$Q30,AND($Q$30=$Q30,$R$30&gt;$R30))),1,"")</f>
        <v/>
      </c>
      <c r="CQ30" s="17" t="str">
        <f>IF(AND(Участники!$A30&lt;&gt;"",OR($Q$31&gt;$Q30,AND($Q$31=$Q30,$R$31&gt;$R30))),1,"")</f>
        <v/>
      </c>
      <c r="CR30" s="17">
        <f>IF(AND(Участники!$A30&lt;&gt;"",OR($Q$32&gt;$Q30,AND($Q$32=$Q30,$R$32&gt;$R30))),1,"")</f>
        <v>1</v>
      </c>
      <c r="CS30" s="17">
        <f>IF(AND(Участники!$A30&lt;&gt;"",OR($Q$33&gt;$Q30,AND($Q$33=$Q30,$R$33&gt;$R30))),1,"")</f>
        <v>1</v>
      </c>
      <c r="CT30" s="17">
        <f>IF(AND(Участники!$A30&lt;&gt;"",OR($Q$34&gt;$Q30,AND($Q$34=$Q30,$R$34&gt;$R30))),1,"")</f>
        <v>1</v>
      </c>
      <c r="CU30" s="17" t="str">
        <f>IF(AND(Участники!$A30&lt;&gt;"",OR($Q$35&gt;$Q30,AND($Q$35=$Q30,$R$35&gt;$R30))),1,"")</f>
        <v/>
      </c>
      <c r="CV30" s="17" t="str">
        <f>IF(AND(Участники!$A30&lt;&gt;"",OR($Q$36&gt;$Q30,AND($Q$36=$Q30,$R$36&gt;$R30))),1,"")</f>
        <v/>
      </c>
      <c r="CW30" s="17">
        <f>IF(AND(Участники!$A30&lt;&gt;"",OR($Q$37&gt;$Q30,AND($Q$37=$Q30,$R$37&gt;$R30))),1,"")</f>
        <v>1</v>
      </c>
      <c r="CX30" s="17">
        <f>IF(AND(Участники!$A30&lt;&gt;"",OR($Q$38&gt;$Q30,AND($Q$38=$Q30,$R$38&gt;$R30))),1,"")</f>
        <v>1</v>
      </c>
      <c r="CY30" s="17" t="str">
        <f>IF(AND(Участники!$A30&lt;&gt;"",OR($Q$39&gt;$Q30,AND($Q$39=$Q30,$R$39&gt;$R30))),1,"")</f>
        <v/>
      </c>
      <c r="CZ30" s="17">
        <f>IF(AND(Участники!$A30&lt;&gt;"",OR($Q$40&gt;$Q30,AND($Q$40=$Q30,$R$40&gt;$R30))),1,"")</f>
        <v>1</v>
      </c>
      <c r="DA30" s="17">
        <f>IF(AND(Участники!$A30&lt;&gt;"",OR($Q$41&gt;$Q30,AND($Q$41=$Q30,$R$41&gt;$R30))),1,"")</f>
        <v>1</v>
      </c>
      <c r="DB30" s="17">
        <f>IF(AND(Участники!$A30&lt;&gt;"",OR($Q$42&gt;$Q30,AND($Q$42=$Q30,$R$42&gt;$R30))),1,"")</f>
        <v>1</v>
      </c>
      <c r="DC30" s="17">
        <f>IF(AND(Участники!$A30&lt;&gt;"",OR($Q$43&gt;$Q30,AND($Q$43=$Q30,$R$43&gt;$R30))),1,"")</f>
        <v>1</v>
      </c>
      <c r="DD30" s="17">
        <f>IF(AND(Участники!$A30&lt;&gt;"",OR($Q$44&gt;$Q30,AND($Q$44=$Q30,$R$44&gt;$R30))),1,"")</f>
        <v>1</v>
      </c>
      <c r="DE30" s="17">
        <f>IF(AND(Участники!$A30&lt;&gt;"",OR($Q$45&gt;$Q30,AND($Q$45=$Q30,$R$45&gt;$R30))),1,"")</f>
        <v>1</v>
      </c>
      <c r="DF30" s="17">
        <f>IF(AND(Участники!$A30&lt;&gt;"",OR($Q$46&gt;$Q30,AND($Q$46=$Q30,$R$46&gt;$R30))),1,"")</f>
        <v>1</v>
      </c>
      <c r="DG30" s="17">
        <f>IF(AND(Участники!$A30&lt;&gt;"",OR($Q$47&gt;$Q30,AND($Q$47=$Q30,$R$47&gt;$R30))),1,"")</f>
        <v>1</v>
      </c>
      <c r="DH30" s="17">
        <f>IF(AND(Участники!$A30&lt;&gt;"",OR($Q$48&gt;$Q30,AND($Q$48=$Q30,$R$48&gt;$R30))),1,"")</f>
        <v>1</v>
      </c>
      <c r="DI30" s="17">
        <f>IF(AND(Участники!$A30&lt;&gt;"",OR($Q$49&gt;$Q30,AND($Q$49=$Q30,$R$49&gt;$R30))),1,"")</f>
        <v>1</v>
      </c>
      <c r="DJ30" s="17">
        <f>IF(AND(Участники!$A30&lt;&gt;"",OR($Q$50&gt;$Q30,AND($Q$50=$Q30,$R$50&gt;$R30))),1,"")</f>
        <v>1</v>
      </c>
      <c r="DK30" s="17">
        <f>IF(AND(Участники!$A30&lt;&gt;"",OR($Q$51&gt;$Q30,AND($Q$51=$Q30,$R$51&gt;$R30))),1,"")</f>
        <v>1</v>
      </c>
      <c r="DL30" s="17">
        <f>IF(AND(Участники!$A30&lt;&gt;"",OR($Q$52&gt;$Q30,AND($Q$52=$Q30,$R$52&gt;$R30))),1,"")</f>
        <v>1</v>
      </c>
      <c r="DM30" s="17">
        <f>IF(AND(Участники!$A30&lt;&gt;"",OR($Q$53&gt;$Q30,AND($Q$53=$Q30,$R$53&gt;$R30))),1,"")</f>
        <v>1</v>
      </c>
      <c r="DN30" s="17">
        <f>IF(AND(Участники!$A30&lt;&gt;"",OR($Q$54&gt;$Q30,AND($Q$54=$Q30,$R$54&gt;$R30))),1,"")</f>
        <v>1</v>
      </c>
      <c r="DO30" s="17">
        <f>IF(AND(Участники!$A30&lt;&gt;"",OR($Q$55&gt;$Q30,AND($Q$55=$Q30,$R$55&gt;$R30))),1,"")</f>
        <v>1</v>
      </c>
      <c r="DP30" s="17">
        <f>IF(AND(Участники!$A30&lt;&gt;"",OR($Q$56&gt;$Q30,AND($Q$56=$Q30,$R$56&gt;$R30))),1,"")</f>
        <v>1</v>
      </c>
      <c r="DQ30" s="17">
        <f>IF(AND(Участники!$A30&lt;&gt;"",OR($Q$57&gt;$Q30,AND($Q$57=$Q30,$R$57&gt;$R30))),1,"")</f>
        <v>1</v>
      </c>
      <c r="DR30" s="17">
        <f>IF(AND(Участники!$A30&lt;&gt;"",OR($Q$58&gt;$Q30,AND($Q$58=$Q30,$R$58&gt;$R30))),1,"")</f>
        <v>1</v>
      </c>
      <c r="DS30" s="17">
        <f>IF(AND(Участники!$A30&lt;&gt;"",OR($Q$59&gt;$Q30,AND($Q$59=$Q30,$R$59&gt;$R30))),1,"")</f>
        <v>1</v>
      </c>
      <c r="DT30" s="17">
        <f>IF(AND(Участники!$A30&lt;&gt;"",OR($Q$60&gt;$Q30,AND($Q$60=$Q30,$R$60&gt;$R30))),1,"")</f>
        <v>1</v>
      </c>
      <c r="DV30" s="18">
        <v>1</v>
      </c>
      <c r="DW30" s="19">
        <f>IF(Участники!A30="","",IF($AP$61+1=Участники!$B$6-CP$61,$AP$61+1,$AP$61+SUMIF(S$11:S30,CONCATENATE("=",S30),DV$11:DV30)))</f>
        <v>20</v>
      </c>
    </row>
    <row r="31" spans="1:127" x14ac:dyDescent="0.25">
      <c r="A31" s="49" t="s">
        <v>59</v>
      </c>
      <c r="B31" s="49" t="s">
        <v>60</v>
      </c>
      <c r="C31" s="49" t="s">
        <v>103</v>
      </c>
      <c r="D31" s="13"/>
      <c r="E31" s="2"/>
      <c r="F31" s="2"/>
      <c r="G31" s="2"/>
      <c r="H31" s="2"/>
      <c r="I31" s="2"/>
      <c r="J31" s="2"/>
      <c r="K31" s="2"/>
      <c r="L31" s="2"/>
      <c r="M31" s="2"/>
      <c r="N31" s="2"/>
      <c r="O31" s="14">
        <f>Тур1!N31</f>
        <v>5</v>
      </c>
      <c r="P31" s="14">
        <f>Тур2!N31</f>
        <v>1</v>
      </c>
      <c r="Q31" s="15">
        <f t="shared" si="0"/>
        <v>6</v>
      </c>
      <c r="R31" s="15">
        <f>IF(A31="","",Тур1!O31+Тур2!O31)</f>
        <v>54</v>
      </c>
      <c r="S31" s="15">
        <f>IF(Участники!A31="","",IF($AQ$61+1=Участники!$B$6-CQ$61,$AQ$61+1,CONCATENATE($AQ$61+1,"-",Участники!$B$6-CQ$61)))</f>
        <v>28</v>
      </c>
      <c r="T31" s="5" t="s">
        <v>35</v>
      </c>
      <c r="W31" s="17" t="str">
        <f>IF(AND(Участники!$A31&lt;&gt;"",OR($Q$11&lt;$Q31,AND($Q$11=$Q31,$R$11&lt;$R31))),1,"")</f>
        <v/>
      </c>
      <c r="X31" s="17" t="str">
        <f>IF(AND(Участники!$A31&lt;&gt;"",OR($Q$12&lt;$Q31,AND($Q$12=$Q31,$R$12&lt;$R31))),1,"")</f>
        <v/>
      </c>
      <c r="Y31" s="17" t="str">
        <f>IF(AND(Участники!$A31&lt;&gt;"",OR($Q$13&lt;$Q31,AND($Q$13=$Q31,$R$13&lt;$R31))),1,"")</f>
        <v/>
      </c>
      <c r="Z31" s="17" t="str">
        <f>IF(AND(Участники!$A31&lt;&gt;"",OR($Q$14&lt;$Q31,AND($Q$14=$Q31,$R$14&lt;$R31))),1,"")</f>
        <v/>
      </c>
      <c r="AA31" s="17" t="str">
        <f>IF(AND(Участники!$A31&lt;&gt;"",OR($Q$15&lt;$Q31,AND($Q$15=$Q31,$R$15&lt;$R31))),1,"")</f>
        <v/>
      </c>
      <c r="AB31" s="17" t="str">
        <f>IF(AND(Участники!$A31&lt;&gt;"",OR($Q$16&lt;$Q31,AND($Q$16=$Q31,$R$16&lt;$R31))),1,"")</f>
        <v/>
      </c>
      <c r="AC31" s="17" t="str">
        <f>IF(AND(Участники!$A31&lt;&gt;"",OR($Q$17&lt;$Q31,AND($Q$17=$Q31,$R$17&lt;$R31))),1,"")</f>
        <v/>
      </c>
      <c r="AD31" s="17" t="str">
        <f>IF(AND(Участники!$A31&lt;&gt;"",OR($Q$18&lt;$Q31,AND($Q$18=$Q31,$R$18&lt;$R31))),1,"")</f>
        <v/>
      </c>
      <c r="AE31" s="17" t="str">
        <f>IF(AND(Участники!$A31&lt;&gt;"",OR($Q$19&lt;$Q31,AND($Q$19=$Q31,$R$19&lt;$R31))),1,"")</f>
        <v/>
      </c>
      <c r="AF31" s="17" t="str">
        <f>IF(AND(Участники!$A31&lt;&gt;"",OR($Q$20&lt;$Q31,AND($Q$20=$Q31,$R$20&lt;$R31))),1,"")</f>
        <v/>
      </c>
      <c r="AG31" s="17" t="str">
        <f>IF(AND(Участники!$A31&lt;&gt;"",OR($Q$21&lt;$Q31,AND($Q$21=$Q31,$R$21&lt;$R31))),1,"")</f>
        <v/>
      </c>
      <c r="AH31" s="17" t="str">
        <f>IF(AND(Участники!$A31&lt;&gt;"",OR($Q$22&lt;$Q31,AND($Q$22=$Q31,$R$22&lt;$R31))),1,"")</f>
        <v/>
      </c>
      <c r="AI31" s="17" t="str">
        <f>IF(AND(Участники!$A31&lt;&gt;"",OR($Q$23&lt;$Q31,AND($Q$23=$Q31,$R$23&lt;$R31))),1,"")</f>
        <v/>
      </c>
      <c r="AJ31" s="17" t="str">
        <f>IF(AND(Участники!$A31&lt;&gt;"",OR($Q$24&lt;$Q31,AND($Q$24=$Q31,$R$24&lt;$R31))),1,"")</f>
        <v/>
      </c>
      <c r="AK31" s="17" t="str">
        <f>IF(AND(Участники!$A31&lt;&gt;"",OR($Q$25&lt;$Q31,AND($Q$25=$Q31,$R$25&lt;$R31))),1,"")</f>
        <v/>
      </c>
      <c r="AL31" s="17" t="str">
        <f>IF(AND(Участники!$A31&lt;&gt;"",OR($Q$26&lt;$Q31,AND($Q$26=$Q31,$R$26&lt;$R31))),1,"")</f>
        <v/>
      </c>
      <c r="AM31" s="17" t="str">
        <f>IF(AND(Участники!$A31&lt;&gt;"",OR($Q$27&lt;$Q31,AND($Q$27=$Q31,$R$27&lt;$R31))),1,"")</f>
        <v/>
      </c>
      <c r="AN31" s="17" t="str">
        <f>IF(AND(Участники!$A31&lt;&gt;"",OR($Q$28&lt;$Q31,AND($Q$28=$Q31,$R$28&lt;$R31))),1,"")</f>
        <v/>
      </c>
      <c r="AO31" s="17" t="str">
        <f>IF(AND(Участники!$A31&lt;&gt;"",OR($Q$29&lt;$Q31,AND($Q$29=$Q31,$R$29&lt;$R31))),1,"")</f>
        <v/>
      </c>
      <c r="AP31" s="17" t="str">
        <f>IF(AND(Участники!$A31&lt;&gt;"",OR($Q$30&lt;$Q31,AND($Q$30=$Q31,$R$30&lt;$R31))),1,"")</f>
        <v/>
      </c>
      <c r="AQ31" s="16" t="str">
        <f>IF(AND(Участники!$A31&lt;&gt;"",OR($Q$31&lt;$Q31,AND($Q$31=$Q31,$R$31&lt;$R31))),1,"")</f>
        <v/>
      </c>
      <c r="AR31" s="17" t="str">
        <f>IF(AND(Участники!$A31&lt;&gt;"",OR($Q$32&lt;$Q31,AND($Q$32=$Q31,$R$32&lt;$R31))),1,"")</f>
        <v/>
      </c>
      <c r="AS31" s="17" t="str">
        <f>IF(AND(Участники!$A31&lt;&gt;"",OR($Q$33&lt;$Q31,AND($Q$33=$Q31,$R$33&lt;$R31))),1,"")</f>
        <v/>
      </c>
      <c r="AT31" s="17" t="str">
        <f>IF(AND(Участники!$A31&lt;&gt;"",OR($Q$34&lt;$Q31,AND($Q$34=$Q31,$R$34&lt;$R31))),1,"")</f>
        <v/>
      </c>
      <c r="AU31" s="17" t="str">
        <f>IF(AND(Участники!$A31&lt;&gt;"",OR($Q$35&lt;$Q31,AND($Q$35=$Q31,$R$35&lt;$R31))),1,"")</f>
        <v/>
      </c>
      <c r="AV31" s="17">
        <f>IF(AND(Участники!$A31&lt;&gt;"",OR($Q$36&lt;$Q31,AND($Q$36=$Q31,$R$36&lt;$R31))),1,"")</f>
        <v>1</v>
      </c>
      <c r="AW31" s="17" t="str">
        <f>IF(AND(Участники!$A31&lt;&gt;"",OR($Q$37&lt;$Q31,AND($Q$37=$Q31,$R$37&lt;$R31))),1,"")</f>
        <v/>
      </c>
      <c r="AX31" s="17" t="str">
        <f>IF(AND(Участники!$A31&lt;&gt;"",OR($Q$38&lt;$Q31,AND($Q$38=$Q31,$R$38&lt;$R31))),1,"")</f>
        <v/>
      </c>
      <c r="AY31" s="17">
        <f>IF(AND(Участники!$A31&lt;&gt;"",OR($Q$39&lt;$Q31,AND($Q$39=$Q31,$R$39&lt;$R31))),1,"")</f>
        <v>1</v>
      </c>
      <c r="AZ31" s="17" t="str">
        <f>IF(AND(Участники!$A31&lt;&gt;"",OR($Q$40&lt;$Q31,AND($Q$40=$Q31,$R$40&lt;$R31))),1,"")</f>
        <v/>
      </c>
      <c r="BA31" s="17" t="str">
        <f>IF(AND(Участники!$A31&lt;&gt;"",OR($Q$41&lt;$Q31,AND($Q$41=$Q31,$R$41&lt;$R31))),1,"")</f>
        <v/>
      </c>
      <c r="BB31" s="17" t="str">
        <f>IF(AND(Участники!$A31&lt;&gt;"",OR($Q$42&lt;$Q31,AND($Q$42=$Q31,$R$42&lt;$R31))),1,"")</f>
        <v/>
      </c>
      <c r="BC31" s="17" t="str">
        <f>IF(AND(Участники!$A31&lt;&gt;"",OR($Q$43&lt;$Q31,AND($Q$43=$Q31,$R$43&lt;$R31))),1,"")</f>
        <v/>
      </c>
      <c r="BD31" s="17" t="str">
        <f>IF(AND(Участники!$A31&lt;&gt;"",OR($Q$44&lt;$Q31,AND($Q$44=$Q31,$R$44&lt;$R31))),1,"")</f>
        <v/>
      </c>
      <c r="BE31" s="17" t="str">
        <f>IF(AND(Участники!$A31&lt;&gt;"",OR($Q$45&lt;$Q31,AND($Q$45=$Q31,$R$45&lt;$R31))),1,"")</f>
        <v/>
      </c>
      <c r="BF31" s="17" t="str">
        <f>IF(AND(Участники!$A31&lt;&gt;"",OR($Q$46&lt;$Q31,AND($Q$46=$Q31,$R$46&lt;$R31))),1,"")</f>
        <v/>
      </c>
      <c r="BG31" s="17" t="str">
        <f>IF(AND(Участники!$A31&lt;&gt;"",OR($Q$47&lt;$Q31,AND($Q$47=$Q31,$R$47&lt;$R31))),1,"")</f>
        <v/>
      </c>
      <c r="BH31" s="17" t="str">
        <f>IF(AND(Участники!$A31&lt;&gt;"",OR($Q$48&lt;$Q31,AND($Q$48=$Q31,$R$48&lt;$R31))),1,"")</f>
        <v/>
      </c>
      <c r="BI31" s="17" t="str">
        <f>IF(AND(Участники!$A31&lt;&gt;"",OR($Q$49&lt;$Q31,AND($Q$49=$Q31,$R$49&lt;$R31))),1,"")</f>
        <v/>
      </c>
      <c r="BJ31" s="17" t="str">
        <f>IF(AND(Участники!$A31&lt;&gt;"",OR($Q$50&lt;$Q31,AND($Q$50=$Q31,$R$50&lt;$R31))),1,"")</f>
        <v/>
      </c>
      <c r="BK31" s="17" t="str">
        <f>IF(AND(Участники!$A31&lt;&gt;"",OR($Q$51&lt;$Q31,AND($Q$51=$Q31,$R$51&lt;$R31))),1,"")</f>
        <v/>
      </c>
      <c r="BL31" s="17" t="str">
        <f>IF(AND(Участники!$A31&lt;&gt;"",OR($Q$52&lt;$Q31,AND($Q$52=$Q31,$R$52&lt;$R31))),1,"")</f>
        <v/>
      </c>
      <c r="BM31" s="17" t="str">
        <f>IF(AND(Участники!$A31&lt;&gt;"",OR($Q$53&lt;$Q31,AND($Q$53=$Q31,$R$53&lt;$R31))),1,"")</f>
        <v/>
      </c>
      <c r="BN31" s="17" t="str">
        <f>IF(AND(Участники!$A31&lt;&gt;"",OR($Q$54&lt;$Q31,AND($Q$54=$Q31,$R$54&lt;$R31))),1,"")</f>
        <v/>
      </c>
      <c r="BO31" s="17" t="str">
        <f>IF(AND(Участники!$A31&lt;&gt;"",OR($Q$55&lt;$Q31,AND($Q$55=$Q31,$R$55&lt;$R31))),1,"")</f>
        <v/>
      </c>
      <c r="BP31" s="17" t="str">
        <f>IF(AND(Участники!$A31&lt;&gt;"",OR($Q$56&lt;$Q31,AND($Q$56=$Q31,$R$56&lt;$R31))),1,"")</f>
        <v/>
      </c>
      <c r="BQ31" s="17" t="str">
        <f>IF(AND(Участники!$A31&lt;&gt;"",OR($Q$57&lt;$Q31,AND($Q$57=$Q31,$R$57&lt;$R31))),1,"")</f>
        <v/>
      </c>
      <c r="BR31" s="17" t="str">
        <f>IF(AND(Участники!$A31&lt;&gt;"",OR($Q$58&lt;$Q31,AND($Q$58=$Q31,$R$58&lt;$R31))),1,"")</f>
        <v/>
      </c>
      <c r="BS31" s="17" t="str">
        <f>IF(AND(Участники!$A31&lt;&gt;"",OR($Q$59&lt;$Q31,AND($Q$59=$Q31,$R$59&lt;$R31))),1,"")</f>
        <v/>
      </c>
      <c r="BT31" s="17" t="str">
        <f>IF(AND(Участники!$A31&lt;&gt;"",OR($Q$60&lt;$Q31,AND($Q$60=$Q31,$R$60&lt;$R31))),1,"")</f>
        <v/>
      </c>
      <c r="BW31" s="17">
        <f>IF(AND(Участники!$A31&lt;&gt;"",OR($Q$11&gt;$Q31,AND($Q$11=$Q31,$R$11&gt;$R31))),1,"")</f>
        <v>1</v>
      </c>
      <c r="BX31" s="17">
        <f>IF(AND(Участники!$A31&lt;&gt;"",OR($Q$12&gt;$Q31,AND($Q$12=$Q31,$R$12&gt;$R31))),1,"")</f>
        <v>1</v>
      </c>
      <c r="BY31" s="17">
        <f>IF(AND(Участники!$A31&lt;&gt;"",OR($Q$13&gt;$Q31,AND($Q$13=$Q31,$R$13&gt;$R31))),1,"")</f>
        <v>1</v>
      </c>
      <c r="BZ31" s="17">
        <f>IF(AND(Участники!$A31&lt;&gt;"",OR($Q$14&gt;$Q31,AND($Q$14=$Q31,$R$14&gt;$R31))),1,"")</f>
        <v>1</v>
      </c>
      <c r="CA31" s="17">
        <f>IF(AND(Участники!$A31&lt;&gt;"",OR($Q$15&gt;$Q31,AND($Q$15=$Q31,$R$15&gt;$R31))),1,"")</f>
        <v>1</v>
      </c>
      <c r="CB31" s="17">
        <f>IF(AND(Участники!$A31&lt;&gt;"",OR($Q$16&gt;$Q31,AND($Q$16=$Q31,$R$16&gt;$R31))),1,"")</f>
        <v>1</v>
      </c>
      <c r="CC31" s="17">
        <f>IF(AND(Участники!$A31&lt;&gt;"",OR($Q$17&gt;$Q31,AND($Q$17=$Q31,$R$17&gt;$R31))),1,"")</f>
        <v>1</v>
      </c>
      <c r="CD31" s="17">
        <f>IF(AND(Участники!$A31&lt;&gt;"",OR($Q$18&gt;$Q31,AND($Q$18=$Q31,$R$18&gt;$R31))),1,"")</f>
        <v>1</v>
      </c>
      <c r="CE31" s="17">
        <f>IF(AND(Участники!$A31&lt;&gt;"",OR($Q$19&gt;$Q31,AND($Q$19=$Q31,$R$19&gt;$R31))),1,"")</f>
        <v>1</v>
      </c>
      <c r="CF31" s="17">
        <f>IF(AND(Участники!$A31&lt;&gt;"",OR($Q$20&gt;$Q31,AND($Q$20=$Q31,$R$20&gt;$R31))),1,"")</f>
        <v>1</v>
      </c>
      <c r="CG31" s="17">
        <f>IF(AND(Участники!$A31&lt;&gt;"",OR($Q$21&gt;$Q31,AND($Q$21=$Q31,$R$21&gt;$R31))),1,"")</f>
        <v>1</v>
      </c>
      <c r="CH31" s="17">
        <f>IF(AND(Участники!$A31&lt;&gt;"",OR($Q$22&gt;$Q31,AND($Q$22=$Q31,$R$22&gt;$R31))),1,"")</f>
        <v>1</v>
      </c>
      <c r="CI31" s="17">
        <f>IF(AND(Участники!$A31&lt;&gt;"",OR($Q$23&gt;$Q31,AND($Q$23=$Q31,$R$23&gt;$R31))),1,"")</f>
        <v>1</v>
      </c>
      <c r="CJ31" s="17">
        <f>IF(AND(Участники!$A31&lt;&gt;"",OR($Q$24&gt;$Q31,AND($Q$24=$Q31,$R$24&gt;$R31))),1,"")</f>
        <v>1</v>
      </c>
      <c r="CK31" s="17">
        <f>IF(AND(Участники!$A31&lt;&gt;"",OR($Q$25&gt;$Q31,AND($Q$25=$Q31,$R$25&gt;$R31))),1,"")</f>
        <v>1</v>
      </c>
      <c r="CL31" s="17">
        <f>IF(AND(Участники!$A31&lt;&gt;"",OR($Q$26&gt;$Q31,AND($Q$26=$Q31,$R$26&gt;$R31))),1,"")</f>
        <v>1</v>
      </c>
      <c r="CM31" s="17">
        <f>IF(AND(Участники!$A31&lt;&gt;"",OR($Q$27&gt;$Q31,AND($Q$27=$Q31,$R$27&gt;$R31))),1,"")</f>
        <v>1</v>
      </c>
      <c r="CN31" s="17">
        <f>IF(AND(Участники!$A31&lt;&gt;"",OR($Q$28&gt;$Q31,AND($Q$28=$Q31,$R$28&gt;$R31))),1,"")</f>
        <v>1</v>
      </c>
      <c r="CO31" s="17">
        <f>IF(AND(Участники!$A31&lt;&gt;"",OR($Q$29&gt;$Q31,AND($Q$29=$Q31,$R$29&gt;$R31))),1,"")</f>
        <v>1</v>
      </c>
      <c r="CP31" s="17">
        <f>IF(AND(Участники!$A31&lt;&gt;"",OR($Q$30&gt;$Q31,AND($Q$30=$Q31,$R$30&gt;$R31))),1,"")</f>
        <v>1</v>
      </c>
      <c r="CQ31" s="16" t="str">
        <f>IF(AND(Участники!$A31&lt;&gt;"",OR($Q$31&gt;$Q31,AND($Q$31=$Q31,$R$31&gt;$R31))),1,"")</f>
        <v/>
      </c>
      <c r="CR31" s="17">
        <f>IF(AND(Участники!$A31&lt;&gt;"",OR($Q$32&gt;$Q31,AND($Q$32=$Q31,$R$32&gt;$R31))),1,"")</f>
        <v>1</v>
      </c>
      <c r="CS31" s="17">
        <f>IF(AND(Участники!$A31&lt;&gt;"",OR($Q$33&gt;$Q31,AND($Q$33=$Q31,$R$33&gt;$R31))),1,"")</f>
        <v>1</v>
      </c>
      <c r="CT31" s="17">
        <f>IF(AND(Участники!$A31&lt;&gt;"",OR($Q$34&gt;$Q31,AND($Q$34=$Q31,$R$34&gt;$R31))),1,"")</f>
        <v>1</v>
      </c>
      <c r="CU31" s="17">
        <f>IF(AND(Участники!$A31&lt;&gt;"",OR($Q$35&gt;$Q31,AND($Q$35=$Q31,$R$35&gt;$R31))),1,"")</f>
        <v>1</v>
      </c>
      <c r="CV31" s="17" t="str">
        <f>IF(AND(Участники!$A31&lt;&gt;"",OR($Q$36&gt;$Q31,AND($Q$36=$Q31,$R$36&gt;$R31))),1,"")</f>
        <v/>
      </c>
      <c r="CW31" s="17">
        <f>IF(AND(Участники!$A31&lt;&gt;"",OR($Q$37&gt;$Q31,AND($Q$37=$Q31,$R$37&gt;$R31))),1,"")</f>
        <v>1</v>
      </c>
      <c r="CX31" s="17">
        <f>IF(AND(Участники!$A31&lt;&gt;"",OR($Q$38&gt;$Q31,AND($Q$38=$Q31,$R$38&gt;$R31))),1,"")</f>
        <v>1</v>
      </c>
      <c r="CY31" s="17" t="str">
        <f>IF(AND(Участники!$A31&lt;&gt;"",OR($Q$39&gt;$Q31,AND($Q$39=$Q31,$R$39&gt;$R31))),1,"")</f>
        <v/>
      </c>
      <c r="CZ31" s="17">
        <f>IF(AND(Участники!$A31&lt;&gt;"",OR($Q$40&gt;$Q31,AND($Q$40=$Q31,$R$40&gt;$R31))),1,"")</f>
        <v>1</v>
      </c>
      <c r="DA31" s="17">
        <f>IF(AND(Участники!$A31&lt;&gt;"",OR($Q$41&gt;$Q31,AND($Q$41=$Q31,$R$41&gt;$R31))),1,"")</f>
        <v>1</v>
      </c>
      <c r="DB31" s="17">
        <f>IF(AND(Участники!$A31&lt;&gt;"",OR($Q$42&gt;$Q31,AND($Q$42=$Q31,$R$42&gt;$R31))),1,"")</f>
        <v>1</v>
      </c>
      <c r="DC31" s="17">
        <f>IF(AND(Участники!$A31&lt;&gt;"",OR($Q$43&gt;$Q31,AND($Q$43=$Q31,$R$43&gt;$R31))),1,"")</f>
        <v>1</v>
      </c>
      <c r="DD31" s="17">
        <f>IF(AND(Участники!$A31&lt;&gt;"",OR($Q$44&gt;$Q31,AND($Q$44=$Q31,$R$44&gt;$R31))),1,"")</f>
        <v>1</v>
      </c>
      <c r="DE31" s="17">
        <f>IF(AND(Участники!$A31&lt;&gt;"",OR($Q$45&gt;$Q31,AND($Q$45=$Q31,$R$45&gt;$R31))),1,"")</f>
        <v>1</v>
      </c>
      <c r="DF31" s="17">
        <f>IF(AND(Участники!$A31&lt;&gt;"",OR($Q$46&gt;$Q31,AND($Q$46=$Q31,$R$46&gt;$R31))),1,"")</f>
        <v>1</v>
      </c>
      <c r="DG31" s="17">
        <f>IF(AND(Участники!$A31&lt;&gt;"",OR($Q$47&gt;$Q31,AND($Q$47=$Q31,$R$47&gt;$R31))),1,"")</f>
        <v>1</v>
      </c>
      <c r="DH31" s="17">
        <f>IF(AND(Участники!$A31&lt;&gt;"",OR($Q$48&gt;$Q31,AND($Q$48=$Q31,$R$48&gt;$R31))),1,"")</f>
        <v>1</v>
      </c>
      <c r="DI31" s="17">
        <f>IF(AND(Участники!$A31&lt;&gt;"",OR($Q$49&gt;$Q31,AND($Q$49=$Q31,$R$49&gt;$R31))),1,"")</f>
        <v>1</v>
      </c>
      <c r="DJ31" s="17">
        <f>IF(AND(Участники!$A31&lt;&gt;"",OR($Q$50&gt;$Q31,AND($Q$50=$Q31,$R$50&gt;$R31))),1,"")</f>
        <v>1</v>
      </c>
      <c r="DK31" s="17">
        <f>IF(AND(Участники!$A31&lt;&gt;"",OR($Q$51&gt;$Q31,AND($Q$51=$Q31,$R$51&gt;$R31))),1,"")</f>
        <v>1</v>
      </c>
      <c r="DL31" s="17">
        <f>IF(AND(Участники!$A31&lt;&gt;"",OR($Q$52&gt;$Q31,AND($Q$52=$Q31,$R$52&gt;$R31))),1,"")</f>
        <v>1</v>
      </c>
      <c r="DM31" s="17">
        <f>IF(AND(Участники!$A31&lt;&gt;"",OR($Q$53&gt;$Q31,AND($Q$53=$Q31,$R$53&gt;$R31))),1,"")</f>
        <v>1</v>
      </c>
      <c r="DN31" s="17">
        <f>IF(AND(Участники!$A31&lt;&gt;"",OR($Q$54&gt;$Q31,AND($Q$54=$Q31,$R$54&gt;$R31))),1,"")</f>
        <v>1</v>
      </c>
      <c r="DO31" s="17">
        <f>IF(AND(Участники!$A31&lt;&gt;"",OR($Q$55&gt;$Q31,AND($Q$55=$Q31,$R$55&gt;$R31))),1,"")</f>
        <v>1</v>
      </c>
      <c r="DP31" s="17">
        <f>IF(AND(Участники!$A31&lt;&gt;"",OR($Q$56&gt;$Q31,AND($Q$56=$Q31,$R$56&gt;$R31))),1,"")</f>
        <v>1</v>
      </c>
      <c r="DQ31" s="17">
        <f>IF(AND(Участники!$A31&lt;&gt;"",OR($Q$57&gt;$Q31,AND($Q$57=$Q31,$R$57&gt;$R31))),1,"")</f>
        <v>1</v>
      </c>
      <c r="DR31" s="17">
        <f>IF(AND(Участники!$A31&lt;&gt;"",OR($Q$58&gt;$Q31,AND($Q$58=$Q31,$R$58&gt;$R31))),1,"")</f>
        <v>1</v>
      </c>
      <c r="DS31" s="17">
        <f>IF(AND(Участники!$A31&lt;&gt;"",OR($Q$59&gt;$Q31,AND($Q$59=$Q31,$R$59&gt;$R31))),1,"")</f>
        <v>1</v>
      </c>
      <c r="DT31" s="17">
        <f>IF(AND(Участники!$A31&lt;&gt;"",OR($Q$60&gt;$Q31,AND($Q$60=$Q31,$R$60&gt;$R31))),1,"")</f>
        <v>1</v>
      </c>
      <c r="DV31" s="18">
        <v>1</v>
      </c>
      <c r="DW31" s="19">
        <f>IF(Участники!A31="","",IF($AQ$61+1=Участники!$B$6-CQ$61,$AQ$61+1,$AQ$61+SUMIF(S$11:S31,CONCATENATE("=",S31),DV$11:DV31)))</f>
        <v>28</v>
      </c>
    </row>
    <row r="32" spans="1:127" x14ac:dyDescent="0.25">
      <c r="A32" s="49" t="s">
        <v>61</v>
      </c>
      <c r="B32" s="49" t="s">
        <v>33</v>
      </c>
      <c r="C32" s="49" t="s">
        <v>104</v>
      </c>
      <c r="D32" s="13"/>
      <c r="E32" s="2"/>
      <c r="F32" s="2"/>
      <c r="G32" s="2"/>
      <c r="H32" s="2"/>
      <c r="I32" s="2"/>
      <c r="J32" s="2"/>
      <c r="K32" s="2"/>
      <c r="L32" s="2"/>
      <c r="M32" s="2"/>
      <c r="N32" s="2"/>
      <c r="O32" s="14">
        <f>Тур1!N32</f>
        <v>8</v>
      </c>
      <c r="P32" s="14">
        <f>Тур2!N32</f>
        <v>5</v>
      </c>
      <c r="Q32" s="15">
        <f t="shared" si="0"/>
        <v>13</v>
      </c>
      <c r="R32" s="15">
        <f>IF(A32="","",Тур1!O32+Тур2!O32)</f>
        <v>187</v>
      </c>
      <c r="S32" s="15">
        <f>IF(Участники!A32="","",IF($AR$61+1=Участники!$B$6-CR$61,$AR$61+1,CONCATENATE($AR$61+1,"-",Участники!$B$6-CR$61)))</f>
        <v>5</v>
      </c>
      <c r="T32" s="5" t="s">
        <v>35</v>
      </c>
      <c r="W32" s="17" t="str">
        <f>IF(AND(Участники!$A32&lt;&gt;"",OR($Q$11&lt;$Q32,AND($Q$11=$Q32,$R$11&lt;$R32))),1,"")</f>
        <v/>
      </c>
      <c r="X32" s="17">
        <f>IF(AND(Участники!$A32&lt;&gt;"",OR($Q$12&lt;$Q32,AND($Q$12=$Q32,$R$12&lt;$R32))),1,"")</f>
        <v>1</v>
      </c>
      <c r="Y32" s="17">
        <f>IF(AND(Участники!$A32&lt;&gt;"",OR($Q$13&lt;$Q32,AND($Q$13=$Q32,$R$13&lt;$R32))),1,"")</f>
        <v>1</v>
      </c>
      <c r="Z32" s="17">
        <f>IF(AND(Участники!$A32&lt;&gt;"",OR($Q$14&lt;$Q32,AND($Q$14=$Q32,$R$14&lt;$R32))),1,"")</f>
        <v>1</v>
      </c>
      <c r="AA32" s="17">
        <f>IF(AND(Участники!$A32&lt;&gt;"",OR($Q$15&lt;$Q32,AND($Q$15=$Q32,$R$15&lt;$R32))),1,"")</f>
        <v>1</v>
      </c>
      <c r="AB32" s="17">
        <f>IF(AND(Участники!$A32&lt;&gt;"",OR($Q$16&lt;$Q32,AND($Q$16=$Q32,$R$16&lt;$R32))),1,"")</f>
        <v>1</v>
      </c>
      <c r="AC32" s="17" t="str">
        <f>IF(AND(Участники!$A32&lt;&gt;"",OR($Q$17&lt;$Q32,AND($Q$17=$Q32,$R$17&lt;$R32))),1,"")</f>
        <v/>
      </c>
      <c r="AD32" s="17">
        <f>IF(AND(Участники!$A32&lt;&gt;"",OR($Q$18&lt;$Q32,AND($Q$18=$Q32,$R$18&lt;$R32))),1,"")</f>
        <v>1</v>
      </c>
      <c r="AE32" s="17">
        <f>IF(AND(Участники!$A32&lt;&gt;"",OR($Q$19&lt;$Q32,AND($Q$19=$Q32,$R$19&lt;$R32))),1,"")</f>
        <v>1</v>
      </c>
      <c r="AF32" s="17">
        <f>IF(AND(Участники!$A32&lt;&gt;"",OR($Q$20&lt;$Q32,AND($Q$20=$Q32,$R$20&lt;$R32))),1,"")</f>
        <v>1</v>
      </c>
      <c r="AG32" s="17">
        <f>IF(AND(Участники!$A32&lt;&gt;"",OR($Q$21&lt;$Q32,AND($Q$21=$Q32,$R$21&lt;$R32))),1,"")</f>
        <v>1</v>
      </c>
      <c r="AH32" s="17">
        <f>IF(AND(Участники!$A32&lt;&gt;"",OR($Q$22&lt;$Q32,AND($Q$22=$Q32,$R$22&lt;$R32))),1,"")</f>
        <v>1</v>
      </c>
      <c r="AI32" s="17">
        <f>IF(AND(Участники!$A32&lt;&gt;"",OR($Q$23&lt;$Q32,AND($Q$23=$Q32,$R$23&lt;$R32))),1,"")</f>
        <v>1</v>
      </c>
      <c r="AJ32" s="17">
        <f>IF(AND(Участники!$A32&lt;&gt;"",OR($Q$24&lt;$Q32,AND($Q$24=$Q32,$R$24&lt;$R32))),1,"")</f>
        <v>1</v>
      </c>
      <c r="AK32" s="17">
        <f>IF(AND(Участники!$A32&lt;&gt;"",OR($Q$25&lt;$Q32,AND($Q$25=$Q32,$R$25&lt;$R32))),1,"")</f>
        <v>1</v>
      </c>
      <c r="AL32" s="17">
        <f>IF(AND(Участники!$A32&lt;&gt;"",OR($Q$26&lt;$Q32,AND($Q$26=$Q32,$R$26&lt;$R32))),1,"")</f>
        <v>1</v>
      </c>
      <c r="AM32" s="17">
        <f>IF(AND(Участники!$A32&lt;&gt;"",OR($Q$27&lt;$Q32,AND($Q$27=$Q32,$R$27&lt;$R32))),1,"")</f>
        <v>1</v>
      </c>
      <c r="AN32" s="17">
        <f>IF(AND(Участники!$A32&lt;&gt;"",OR($Q$28&lt;$Q32,AND($Q$28=$Q32,$R$28&lt;$R32))),1,"")</f>
        <v>1</v>
      </c>
      <c r="AO32" s="17">
        <f>IF(AND(Участники!$A32&lt;&gt;"",OR($Q$29&lt;$Q32,AND($Q$29=$Q32,$R$29&lt;$R32))),1,"")</f>
        <v>1</v>
      </c>
      <c r="AP32" s="17">
        <f>IF(AND(Участники!$A32&lt;&gt;"",OR($Q$30&lt;$Q32,AND($Q$30=$Q32,$R$30&lt;$R32))),1,"")</f>
        <v>1</v>
      </c>
      <c r="AQ32" s="17">
        <f>IF(AND(Участники!$A32&lt;&gt;"",OR($Q$31&lt;$Q32,AND($Q$31=$Q32,$R$31&lt;$R32))),1,"")</f>
        <v>1</v>
      </c>
      <c r="AR32" s="16" t="str">
        <f>IF(AND(Участники!$A32&lt;&gt;"",OR($Q$32&lt;$Q32,AND($Q$32=$Q32,$R$32&lt;$R32))),1,"")</f>
        <v/>
      </c>
      <c r="AS32" s="17">
        <f>IF(AND(Участники!$A32&lt;&gt;"",OR($Q$33&lt;$Q32,AND($Q$33=$Q32,$R$33&lt;$R32))),1,"")</f>
        <v>1</v>
      </c>
      <c r="AT32" s="17" t="str">
        <f>IF(AND(Участники!$A32&lt;&gt;"",OR($Q$34&lt;$Q32,AND($Q$34=$Q32,$R$34&lt;$R32))),1,"")</f>
        <v/>
      </c>
      <c r="AU32" s="17">
        <f>IF(AND(Участники!$A32&lt;&gt;"",OR($Q$35&lt;$Q32,AND($Q$35=$Q32,$R$35&lt;$R32))),1,"")</f>
        <v>1</v>
      </c>
      <c r="AV32" s="17">
        <f>IF(AND(Участники!$A32&lt;&gt;"",OR($Q$36&lt;$Q32,AND($Q$36=$Q32,$R$36&lt;$R32))),1,"")</f>
        <v>1</v>
      </c>
      <c r="AW32" s="17">
        <f>IF(AND(Участники!$A32&lt;&gt;"",OR($Q$37&lt;$Q32,AND($Q$37=$Q32,$R$37&lt;$R32))),1,"")</f>
        <v>1</v>
      </c>
      <c r="AX32" s="17">
        <f>IF(AND(Участники!$A32&lt;&gt;"",OR($Q$38&lt;$Q32,AND($Q$38=$Q32,$R$38&lt;$R32))),1,"")</f>
        <v>1</v>
      </c>
      <c r="AY32" s="17">
        <f>IF(AND(Участники!$A32&lt;&gt;"",OR($Q$39&lt;$Q32,AND($Q$39=$Q32,$R$39&lt;$R32))),1,"")</f>
        <v>1</v>
      </c>
      <c r="AZ32" s="17" t="str">
        <f>IF(AND(Участники!$A32&lt;&gt;"",OR($Q$40&lt;$Q32,AND($Q$40=$Q32,$R$40&lt;$R32))),1,"")</f>
        <v/>
      </c>
      <c r="BA32" s="17" t="str">
        <f>IF(AND(Участники!$A32&lt;&gt;"",OR($Q$41&lt;$Q32,AND($Q$41=$Q32,$R$41&lt;$R32))),1,"")</f>
        <v/>
      </c>
      <c r="BB32" s="17" t="str">
        <f>IF(AND(Участники!$A32&lt;&gt;"",OR($Q$42&lt;$Q32,AND($Q$42=$Q32,$R$42&lt;$R32))),1,"")</f>
        <v/>
      </c>
      <c r="BC32" s="17" t="str">
        <f>IF(AND(Участники!$A32&lt;&gt;"",OR($Q$43&lt;$Q32,AND($Q$43=$Q32,$R$43&lt;$R32))),1,"")</f>
        <v/>
      </c>
      <c r="BD32" s="17" t="str">
        <f>IF(AND(Участники!$A32&lt;&gt;"",OR($Q$44&lt;$Q32,AND($Q$44=$Q32,$R$44&lt;$R32))),1,"")</f>
        <v/>
      </c>
      <c r="BE32" s="17" t="str">
        <f>IF(AND(Участники!$A32&lt;&gt;"",OR($Q$45&lt;$Q32,AND($Q$45=$Q32,$R$45&lt;$R32))),1,"")</f>
        <v/>
      </c>
      <c r="BF32" s="17" t="str">
        <f>IF(AND(Участники!$A32&lt;&gt;"",OR($Q$46&lt;$Q32,AND($Q$46=$Q32,$R$46&lt;$R32))),1,"")</f>
        <v/>
      </c>
      <c r="BG32" s="17" t="str">
        <f>IF(AND(Участники!$A32&lt;&gt;"",OR($Q$47&lt;$Q32,AND($Q$47=$Q32,$R$47&lt;$R32))),1,"")</f>
        <v/>
      </c>
      <c r="BH32" s="17" t="str">
        <f>IF(AND(Участники!$A32&lt;&gt;"",OR($Q$48&lt;$Q32,AND($Q$48=$Q32,$R$48&lt;$R32))),1,"")</f>
        <v/>
      </c>
      <c r="BI32" s="17" t="str">
        <f>IF(AND(Участники!$A32&lt;&gt;"",OR($Q$49&lt;$Q32,AND($Q$49=$Q32,$R$49&lt;$R32))),1,"")</f>
        <v/>
      </c>
      <c r="BJ32" s="17" t="str">
        <f>IF(AND(Участники!$A32&lt;&gt;"",OR($Q$50&lt;$Q32,AND($Q$50=$Q32,$R$50&lt;$R32))),1,"")</f>
        <v/>
      </c>
      <c r="BK32" s="17" t="str">
        <f>IF(AND(Участники!$A32&lt;&gt;"",OR($Q$51&lt;$Q32,AND($Q$51=$Q32,$R$51&lt;$R32))),1,"")</f>
        <v/>
      </c>
      <c r="BL32" s="17" t="str">
        <f>IF(AND(Участники!$A32&lt;&gt;"",OR($Q$52&lt;$Q32,AND($Q$52=$Q32,$R$52&lt;$R32))),1,"")</f>
        <v/>
      </c>
      <c r="BM32" s="17" t="str">
        <f>IF(AND(Участники!$A32&lt;&gt;"",OR($Q$53&lt;$Q32,AND($Q$53=$Q32,$R$53&lt;$R32))),1,"")</f>
        <v/>
      </c>
      <c r="BN32" s="17" t="str">
        <f>IF(AND(Участники!$A32&lt;&gt;"",OR($Q$54&lt;$Q32,AND($Q$54=$Q32,$R$54&lt;$R32))),1,"")</f>
        <v/>
      </c>
      <c r="BO32" s="17" t="str">
        <f>IF(AND(Участники!$A32&lt;&gt;"",OR($Q$55&lt;$Q32,AND($Q$55=$Q32,$R$55&lt;$R32))),1,"")</f>
        <v/>
      </c>
      <c r="BP32" s="17" t="str">
        <f>IF(AND(Участники!$A32&lt;&gt;"",OR($Q$56&lt;$Q32,AND($Q$56=$Q32,$R$56&lt;$R32))),1,"")</f>
        <v/>
      </c>
      <c r="BQ32" s="17" t="str">
        <f>IF(AND(Участники!$A32&lt;&gt;"",OR($Q$57&lt;$Q32,AND($Q$57=$Q32,$R$57&lt;$R32))),1,"")</f>
        <v/>
      </c>
      <c r="BR32" s="17" t="str">
        <f>IF(AND(Участники!$A32&lt;&gt;"",OR($Q$58&lt;$Q32,AND($Q$58=$Q32,$R$58&lt;$R32))),1,"")</f>
        <v/>
      </c>
      <c r="BS32" s="17" t="str">
        <f>IF(AND(Участники!$A32&lt;&gt;"",OR($Q$59&lt;$Q32,AND($Q$59=$Q32,$R$59&lt;$R32))),1,"")</f>
        <v/>
      </c>
      <c r="BT32" s="17" t="str">
        <f>IF(AND(Участники!$A32&lt;&gt;"",OR($Q$60&lt;$Q32,AND($Q$60=$Q32,$R$60&lt;$R32))),1,"")</f>
        <v/>
      </c>
      <c r="BW32" s="17">
        <f>IF(AND(Участники!$A32&lt;&gt;"",OR($Q$11&gt;$Q32,AND($Q$11=$Q32,$R$11&gt;$R32))),1,"")</f>
        <v>1</v>
      </c>
      <c r="BX32" s="17" t="str">
        <f>IF(AND(Участники!$A32&lt;&gt;"",OR($Q$12&gt;$Q32,AND($Q$12=$Q32,$R$12&gt;$R32))),1,"")</f>
        <v/>
      </c>
      <c r="BY32" s="17" t="str">
        <f>IF(AND(Участники!$A32&lt;&gt;"",OR($Q$13&gt;$Q32,AND($Q$13=$Q32,$R$13&gt;$R32))),1,"")</f>
        <v/>
      </c>
      <c r="BZ32" s="17" t="str">
        <f>IF(AND(Участники!$A32&lt;&gt;"",OR($Q$14&gt;$Q32,AND($Q$14=$Q32,$R$14&gt;$R32))),1,"")</f>
        <v/>
      </c>
      <c r="CA32" s="17" t="str">
        <f>IF(AND(Участники!$A32&lt;&gt;"",OR($Q$15&gt;$Q32,AND($Q$15=$Q32,$R$15&gt;$R32))),1,"")</f>
        <v/>
      </c>
      <c r="CB32" s="17" t="str">
        <f>IF(AND(Участники!$A32&lt;&gt;"",OR($Q$16&gt;$Q32,AND($Q$16=$Q32,$R$16&gt;$R32))),1,"")</f>
        <v/>
      </c>
      <c r="CC32" s="17">
        <f>IF(AND(Участники!$A32&lt;&gt;"",OR($Q$17&gt;$Q32,AND($Q$17=$Q32,$R$17&gt;$R32))),1,"")</f>
        <v>1</v>
      </c>
      <c r="CD32" s="17" t="str">
        <f>IF(AND(Участники!$A32&lt;&gt;"",OR($Q$18&gt;$Q32,AND($Q$18=$Q32,$R$18&gt;$R32))),1,"")</f>
        <v/>
      </c>
      <c r="CE32" s="17" t="str">
        <f>IF(AND(Участники!$A32&lt;&gt;"",OR($Q$19&gt;$Q32,AND($Q$19=$Q32,$R$19&gt;$R32))),1,"")</f>
        <v/>
      </c>
      <c r="CF32" s="17" t="str">
        <f>IF(AND(Участники!$A32&lt;&gt;"",OR($Q$20&gt;$Q32,AND($Q$20=$Q32,$R$20&gt;$R32))),1,"")</f>
        <v/>
      </c>
      <c r="CG32" s="17" t="str">
        <f>IF(AND(Участники!$A32&lt;&gt;"",OR($Q$21&gt;$Q32,AND($Q$21=$Q32,$R$21&gt;$R32))),1,"")</f>
        <v/>
      </c>
      <c r="CH32" s="17" t="str">
        <f>IF(AND(Участники!$A32&lt;&gt;"",OR($Q$22&gt;$Q32,AND($Q$22=$Q32,$R$22&gt;$R32))),1,"")</f>
        <v/>
      </c>
      <c r="CI32" s="17" t="str">
        <f>IF(AND(Участники!$A32&lt;&gt;"",OR($Q$23&gt;$Q32,AND($Q$23=$Q32,$R$23&gt;$R32))),1,"")</f>
        <v/>
      </c>
      <c r="CJ32" s="17" t="str">
        <f>IF(AND(Участники!$A32&lt;&gt;"",OR($Q$24&gt;$Q32,AND($Q$24=$Q32,$R$24&gt;$R32))),1,"")</f>
        <v/>
      </c>
      <c r="CK32" s="17" t="str">
        <f>IF(AND(Участники!$A32&lt;&gt;"",OR($Q$25&gt;$Q32,AND($Q$25=$Q32,$R$25&gt;$R32))),1,"")</f>
        <v/>
      </c>
      <c r="CL32" s="17" t="str">
        <f>IF(AND(Участники!$A32&lt;&gt;"",OR($Q$26&gt;$Q32,AND($Q$26=$Q32,$R$26&gt;$R32))),1,"")</f>
        <v/>
      </c>
      <c r="CM32" s="17" t="str">
        <f>IF(AND(Участники!$A32&lt;&gt;"",OR($Q$27&gt;$Q32,AND($Q$27=$Q32,$R$27&gt;$R32))),1,"")</f>
        <v/>
      </c>
      <c r="CN32" s="17" t="str">
        <f>IF(AND(Участники!$A32&lt;&gt;"",OR($Q$28&gt;$Q32,AND($Q$28=$Q32,$R$28&gt;$R32))),1,"")</f>
        <v/>
      </c>
      <c r="CO32" s="17" t="str">
        <f>IF(AND(Участники!$A32&lt;&gt;"",OR($Q$29&gt;$Q32,AND($Q$29=$Q32,$R$29&gt;$R32))),1,"")</f>
        <v/>
      </c>
      <c r="CP32" s="17" t="str">
        <f>IF(AND(Участники!$A32&lt;&gt;"",OR($Q$30&gt;$Q32,AND($Q$30=$Q32,$R$30&gt;$R32))),1,"")</f>
        <v/>
      </c>
      <c r="CQ32" s="17" t="str">
        <f>IF(AND(Участники!$A32&lt;&gt;"",OR($Q$31&gt;$Q32,AND($Q$31=$Q32,$R$31&gt;$R32))),1,"")</f>
        <v/>
      </c>
      <c r="CR32" s="16" t="str">
        <f>IF(AND(Участники!$A32&lt;&gt;"",OR($Q$32&gt;$Q32,AND($Q$32=$Q32,$R$32&gt;$R32))),1,"")</f>
        <v/>
      </c>
      <c r="CS32" s="17" t="str">
        <f>IF(AND(Участники!$A32&lt;&gt;"",OR($Q$33&gt;$Q32,AND($Q$33=$Q32,$R$33&gt;$R32))),1,"")</f>
        <v/>
      </c>
      <c r="CT32" s="17">
        <f>IF(AND(Участники!$A32&lt;&gt;"",OR($Q$34&gt;$Q32,AND($Q$34=$Q32,$R$34&gt;$R32))),1,"")</f>
        <v>1</v>
      </c>
      <c r="CU32" s="17" t="str">
        <f>IF(AND(Участники!$A32&lt;&gt;"",OR($Q$35&gt;$Q32,AND($Q$35=$Q32,$R$35&gt;$R32))),1,"")</f>
        <v/>
      </c>
      <c r="CV32" s="17" t="str">
        <f>IF(AND(Участники!$A32&lt;&gt;"",OR($Q$36&gt;$Q32,AND($Q$36=$Q32,$R$36&gt;$R32))),1,"")</f>
        <v/>
      </c>
      <c r="CW32" s="17" t="str">
        <f>IF(AND(Участники!$A32&lt;&gt;"",OR($Q$37&gt;$Q32,AND($Q$37=$Q32,$R$37&gt;$R32))),1,"")</f>
        <v/>
      </c>
      <c r="CX32" s="17" t="str">
        <f>IF(AND(Участники!$A32&lt;&gt;"",OR($Q$38&gt;$Q32,AND($Q$38=$Q32,$R$38&gt;$R32))),1,"")</f>
        <v/>
      </c>
      <c r="CY32" s="17" t="str">
        <f>IF(AND(Участники!$A32&lt;&gt;"",OR($Q$39&gt;$Q32,AND($Q$39=$Q32,$R$39&gt;$R32))),1,"")</f>
        <v/>
      </c>
      <c r="CZ32" s="17">
        <f>IF(AND(Участники!$A32&lt;&gt;"",OR($Q$40&gt;$Q32,AND($Q$40=$Q32,$R$40&gt;$R32))),1,"")</f>
        <v>1</v>
      </c>
      <c r="DA32" s="17">
        <f>IF(AND(Участники!$A32&lt;&gt;"",OR($Q$41&gt;$Q32,AND($Q$41=$Q32,$R$41&gt;$R32))),1,"")</f>
        <v>1</v>
      </c>
      <c r="DB32" s="17">
        <f>IF(AND(Участники!$A32&lt;&gt;"",OR($Q$42&gt;$Q32,AND($Q$42=$Q32,$R$42&gt;$R32))),1,"")</f>
        <v>1</v>
      </c>
      <c r="DC32" s="17">
        <f>IF(AND(Участники!$A32&lt;&gt;"",OR($Q$43&gt;$Q32,AND($Q$43=$Q32,$R$43&gt;$R32))),1,"")</f>
        <v>1</v>
      </c>
      <c r="DD32" s="17">
        <f>IF(AND(Участники!$A32&lt;&gt;"",OR($Q$44&gt;$Q32,AND($Q$44=$Q32,$R$44&gt;$R32))),1,"")</f>
        <v>1</v>
      </c>
      <c r="DE32" s="17">
        <f>IF(AND(Участники!$A32&lt;&gt;"",OR($Q$45&gt;$Q32,AND($Q$45=$Q32,$R$45&gt;$R32))),1,"")</f>
        <v>1</v>
      </c>
      <c r="DF32" s="17">
        <f>IF(AND(Участники!$A32&lt;&gt;"",OR($Q$46&gt;$Q32,AND($Q$46=$Q32,$R$46&gt;$R32))),1,"")</f>
        <v>1</v>
      </c>
      <c r="DG32" s="17">
        <f>IF(AND(Участники!$A32&lt;&gt;"",OR($Q$47&gt;$Q32,AND($Q$47=$Q32,$R$47&gt;$R32))),1,"")</f>
        <v>1</v>
      </c>
      <c r="DH32" s="17">
        <f>IF(AND(Участники!$A32&lt;&gt;"",OR($Q$48&gt;$Q32,AND($Q$48=$Q32,$R$48&gt;$R32))),1,"")</f>
        <v>1</v>
      </c>
      <c r="DI32" s="17">
        <f>IF(AND(Участники!$A32&lt;&gt;"",OR($Q$49&gt;$Q32,AND($Q$49=$Q32,$R$49&gt;$R32))),1,"")</f>
        <v>1</v>
      </c>
      <c r="DJ32" s="17">
        <f>IF(AND(Участники!$A32&lt;&gt;"",OR($Q$50&gt;$Q32,AND($Q$50=$Q32,$R$50&gt;$R32))),1,"")</f>
        <v>1</v>
      </c>
      <c r="DK32" s="17">
        <f>IF(AND(Участники!$A32&lt;&gt;"",OR($Q$51&gt;$Q32,AND($Q$51=$Q32,$R$51&gt;$R32))),1,"")</f>
        <v>1</v>
      </c>
      <c r="DL32" s="17">
        <f>IF(AND(Участники!$A32&lt;&gt;"",OR($Q$52&gt;$Q32,AND($Q$52=$Q32,$R$52&gt;$R32))),1,"")</f>
        <v>1</v>
      </c>
      <c r="DM32" s="17">
        <f>IF(AND(Участники!$A32&lt;&gt;"",OR($Q$53&gt;$Q32,AND($Q$53=$Q32,$R$53&gt;$R32))),1,"")</f>
        <v>1</v>
      </c>
      <c r="DN32" s="17">
        <f>IF(AND(Участники!$A32&lt;&gt;"",OR($Q$54&gt;$Q32,AND($Q$54=$Q32,$R$54&gt;$R32))),1,"")</f>
        <v>1</v>
      </c>
      <c r="DO32" s="17">
        <f>IF(AND(Участники!$A32&lt;&gt;"",OR($Q$55&gt;$Q32,AND($Q$55=$Q32,$R$55&gt;$R32))),1,"")</f>
        <v>1</v>
      </c>
      <c r="DP32" s="17">
        <f>IF(AND(Участники!$A32&lt;&gt;"",OR($Q$56&gt;$Q32,AND($Q$56=$Q32,$R$56&gt;$R32))),1,"")</f>
        <v>1</v>
      </c>
      <c r="DQ32" s="17">
        <f>IF(AND(Участники!$A32&lt;&gt;"",OR($Q$57&gt;$Q32,AND($Q$57=$Q32,$R$57&gt;$R32))),1,"")</f>
        <v>1</v>
      </c>
      <c r="DR32" s="17">
        <f>IF(AND(Участники!$A32&lt;&gt;"",OR($Q$58&gt;$Q32,AND($Q$58=$Q32,$R$58&gt;$R32))),1,"")</f>
        <v>1</v>
      </c>
      <c r="DS32" s="17">
        <f>IF(AND(Участники!$A32&lt;&gt;"",OR($Q$59&gt;$Q32,AND($Q$59=$Q32,$R$59&gt;$R32))),1,"")</f>
        <v>1</v>
      </c>
      <c r="DT32" s="17">
        <f>IF(AND(Участники!$A32&lt;&gt;"",OR($Q$60&gt;$Q32,AND($Q$60=$Q32,$R$60&gt;$R32))),1,"")</f>
        <v>1</v>
      </c>
      <c r="DV32" s="18">
        <v>1</v>
      </c>
      <c r="DW32" s="19">
        <f>IF(Участники!A32="","",IF($AR$61+1=Участники!$B$6-CR$61,$AR$61+1,$AR$61+SUMIF(S$11:S32,CONCATENATE("=",S32),DV$11:DV32)))</f>
        <v>5</v>
      </c>
    </row>
    <row r="33" spans="1:127" x14ac:dyDescent="0.25">
      <c r="A33" s="49" t="s">
        <v>62</v>
      </c>
      <c r="B33" s="49" t="s">
        <v>63</v>
      </c>
      <c r="C33" s="49" t="s">
        <v>100</v>
      </c>
      <c r="D33" s="13"/>
      <c r="E33" s="2"/>
      <c r="F33" s="2"/>
      <c r="G33" s="2"/>
      <c r="H33" s="2"/>
      <c r="I33" s="2"/>
      <c r="J33" s="2"/>
      <c r="K33" s="2"/>
      <c r="L33" s="2"/>
      <c r="M33" s="2"/>
      <c r="N33" s="2"/>
      <c r="O33" s="14">
        <f>Тур1!N33</f>
        <v>6</v>
      </c>
      <c r="P33" s="14">
        <f>Тур2!N33</f>
        <v>4</v>
      </c>
      <c r="Q33" s="15">
        <f t="shared" si="0"/>
        <v>10</v>
      </c>
      <c r="R33" s="15">
        <f>IF(A33="","",Тур1!O33+Тур2!O33)</f>
        <v>129</v>
      </c>
      <c r="S33" s="15">
        <f>IF(Участники!A33="","",IF($AS$61+1=Участники!$B$6-CS$61,$AS$61+1,CONCATENATE($AS$61+1,"-",Участники!$B$6-CS$61)))</f>
        <v>16</v>
      </c>
      <c r="T33" s="5"/>
      <c r="W33" s="17" t="str">
        <f>IF(AND(Участники!$A33&lt;&gt;"",OR($Q$11&lt;$Q33,AND($Q$11=$Q33,$R$11&lt;$R33))),1,"")</f>
        <v/>
      </c>
      <c r="X33" s="17">
        <f>IF(AND(Участники!$A33&lt;&gt;"",OR($Q$12&lt;$Q33,AND($Q$12=$Q33,$R$12&lt;$R33))),1,"")</f>
        <v>1</v>
      </c>
      <c r="Y33" s="17" t="str">
        <f>IF(AND(Участники!$A33&lt;&gt;"",OR($Q$13&lt;$Q33,AND($Q$13=$Q33,$R$13&lt;$R33))),1,"")</f>
        <v/>
      </c>
      <c r="Z33" s="17">
        <f>IF(AND(Участники!$A33&lt;&gt;"",OR($Q$14&lt;$Q33,AND($Q$14=$Q33,$R$14&lt;$R33))),1,"")</f>
        <v>1</v>
      </c>
      <c r="AA33" s="17" t="str">
        <f>IF(AND(Участники!$A33&lt;&gt;"",OR($Q$15&lt;$Q33,AND($Q$15=$Q33,$R$15&lt;$R33))),1,"")</f>
        <v/>
      </c>
      <c r="AB33" s="17">
        <f>IF(AND(Участники!$A33&lt;&gt;"",OR($Q$16&lt;$Q33,AND($Q$16=$Q33,$R$16&lt;$R33))),1,"")</f>
        <v>1</v>
      </c>
      <c r="AC33" s="17" t="str">
        <f>IF(AND(Участники!$A33&lt;&gt;"",OR($Q$17&lt;$Q33,AND($Q$17=$Q33,$R$17&lt;$R33))),1,"")</f>
        <v/>
      </c>
      <c r="AD33" s="17" t="str">
        <f>IF(AND(Участники!$A33&lt;&gt;"",OR($Q$18&lt;$Q33,AND($Q$18=$Q33,$R$18&lt;$R33))),1,"")</f>
        <v/>
      </c>
      <c r="AE33" s="17" t="str">
        <f>IF(AND(Участники!$A33&lt;&gt;"",OR($Q$19&lt;$Q33,AND($Q$19=$Q33,$R$19&lt;$R33))),1,"")</f>
        <v/>
      </c>
      <c r="AF33" s="17" t="str">
        <f>IF(AND(Участники!$A33&lt;&gt;"",OR($Q$20&lt;$Q33,AND($Q$20=$Q33,$R$20&lt;$R33))),1,"")</f>
        <v/>
      </c>
      <c r="AG33" s="17" t="str">
        <f>IF(AND(Участники!$A33&lt;&gt;"",OR($Q$21&lt;$Q33,AND($Q$21=$Q33,$R$21&lt;$R33))),1,"")</f>
        <v/>
      </c>
      <c r="AH33" s="17" t="str">
        <f>IF(AND(Участники!$A33&lt;&gt;"",OR($Q$22&lt;$Q33,AND($Q$22=$Q33,$R$22&lt;$R33))),1,"")</f>
        <v/>
      </c>
      <c r="AI33" s="17">
        <f>IF(AND(Участники!$A33&lt;&gt;"",OR($Q$23&lt;$Q33,AND($Q$23=$Q33,$R$23&lt;$R33))),1,"")</f>
        <v>1</v>
      </c>
      <c r="AJ33" s="17">
        <f>IF(AND(Участники!$A33&lt;&gt;"",OR($Q$24&lt;$Q33,AND($Q$24=$Q33,$R$24&lt;$R33))),1,"")</f>
        <v>1</v>
      </c>
      <c r="AK33" s="17" t="str">
        <f>IF(AND(Участники!$A33&lt;&gt;"",OR($Q$25&lt;$Q33,AND($Q$25=$Q33,$R$25&lt;$R33))),1,"")</f>
        <v/>
      </c>
      <c r="AL33" s="17" t="str">
        <f>IF(AND(Участники!$A33&lt;&gt;"",OR($Q$26&lt;$Q33,AND($Q$26=$Q33,$R$26&lt;$R33))),1,"")</f>
        <v/>
      </c>
      <c r="AM33" s="17" t="str">
        <f>IF(AND(Участники!$A33&lt;&gt;"",OR($Q$27&lt;$Q33,AND($Q$27=$Q33,$R$27&lt;$R33))),1,"")</f>
        <v/>
      </c>
      <c r="AN33" s="17">
        <f>IF(AND(Участники!$A33&lt;&gt;"",OR($Q$28&lt;$Q33,AND($Q$28=$Q33,$R$28&lt;$R33))),1,"")</f>
        <v>1</v>
      </c>
      <c r="AO33" s="17">
        <f>IF(AND(Участники!$A33&lt;&gt;"",OR($Q$29&lt;$Q33,AND($Q$29=$Q33,$R$29&lt;$R33))),1,"")</f>
        <v>1</v>
      </c>
      <c r="AP33" s="17">
        <f>IF(AND(Участники!$A33&lt;&gt;"",OR($Q$30&lt;$Q33,AND($Q$30=$Q33,$R$30&lt;$R33))),1,"")</f>
        <v>1</v>
      </c>
      <c r="AQ33" s="17">
        <f>IF(AND(Участники!$A33&lt;&gt;"",OR($Q$31&lt;$Q33,AND($Q$31=$Q33,$R$31&lt;$R33))),1,"")</f>
        <v>1</v>
      </c>
      <c r="AR33" s="17" t="str">
        <f>IF(AND(Участники!$A33&lt;&gt;"",OR($Q$32&lt;$Q33,AND($Q$32=$Q33,$R$32&lt;$R33))),1,"")</f>
        <v/>
      </c>
      <c r="AS33" s="16" t="str">
        <f>IF(AND(Участники!$A33&lt;&gt;"",OR($Q$33&lt;$Q33,AND($Q$33=$Q33,$R$33&lt;$R33))),1,"")</f>
        <v/>
      </c>
      <c r="AT33" s="17" t="str">
        <f>IF(AND(Участники!$A33&lt;&gt;"",OR($Q$34&lt;$Q33,AND($Q$34=$Q33,$R$34&lt;$R33))),1,"")</f>
        <v/>
      </c>
      <c r="AU33" s="17">
        <f>IF(AND(Участники!$A33&lt;&gt;"",OR($Q$35&lt;$Q33,AND($Q$35=$Q33,$R$35&lt;$R33))),1,"")</f>
        <v>1</v>
      </c>
      <c r="AV33" s="17">
        <f>IF(AND(Участники!$A33&lt;&gt;"",OR($Q$36&lt;$Q33,AND($Q$36=$Q33,$R$36&lt;$R33))),1,"")</f>
        <v>1</v>
      </c>
      <c r="AW33" s="17">
        <f>IF(AND(Участники!$A33&lt;&gt;"",OR($Q$37&lt;$Q33,AND($Q$37=$Q33,$R$37&lt;$R33))),1,"")</f>
        <v>1</v>
      </c>
      <c r="AX33" s="17">
        <f>IF(AND(Участники!$A33&lt;&gt;"",OR($Q$38&lt;$Q33,AND($Q$38=$Q33,$R$38&lt;$R33))),1,"")</f>
        <v>1</v>
      </c>
      <c r="AY33" s="17">
        <f>IF(AND(Участники!$A33&lt;&gt;"",OR($Q$39&lt;$Q33,AND($Q$39=$Q33,$R$39&lt;$R33))),1,"")</f>
        <v>1</v>
      </c>
      <c r="AZ33" s="17" t="str">
        <f>IF(AND(Участники!$A33&lt;&gt;"",OR($Q$40&lt;$Q33,AND($Q$40=$Q33,$R$40&lt;$R33))),1,"")</f>
        <v/>
      </c>
      <c r="BA33" s="17" t="str">
        <f>IF(AND(Участники!$A33&lt;&gt;"",OR($Q$41&lt;$Q33,AND($Q$41=$Q33,$R$41&lt;$R33))),1,"")</f>
        <v/>
      </c>
      <c r="BB33" s="17" t="str">
        <f>IF(AND(Участники!$A33&lt;&gt;"",OR($Q$42&lt;$Q33,AND($Q$42=$Q33,$R$42&lt;$R33))),1,"")</f>
        <v/>
      </c>
      <c r="BC33" s="17" t="str">
        <f>IF(AND(Участники!$A33&lt;&gt;"",OR($Q$43&lt;$Q33,AND($Q$43=$Q33,$R$43&lt;$R33))),1,"")</f>
        <v/>
      </c>
      <c r="BD33" s="17" t="str">
        <f>IF(AND(Участники!$A33&lt;&gt;"",OR($Q$44&lt;$Q33,AND($Q$44=$Q33,$R$44&lt;$R33))),1,"")</f>
        <v/>
      </c>
      <c r="BE33" s="17" t="str">
        <f>IF(AND(Участники!$A33&lt;&gt;"",OR($Q$45&lt;$Q33,AND($Q$45=$Q33,$R$45&lt;$R33))),1,"")</f>
        <v/>
      </c>
      <c r="BF33" s="17" t="str">
        <f>IF(AND(Участники!$A33&lt;&gt;"",OR($Q$46&lt;$Q33,AND($Q$46=$Q33,$R$46&lt;$R33))),1,"")</f>
        <v/>
      </c>
      <c r="BG33" s="17" t="str">
        <f>IF(AND(Участники!$A33&lt;&gt;"",OR($Q$47&lt;$Q33,AND($Q$47=$Q33,$R$47&lt;$R33))),1,"")</f>
        <v/>
      </c>
      <c r="BH33" s="17" t="str">
        <f>IF(AND(Участники!$A33&lt;&gt;"",OR($Q$48&lt;$Q33,AND($Q$48=$Q33,$R$48&lt;$R33))),1,"")</f>
        <v/>
      </c>
      <c r="BI33" s="17" t="str">
        <f>IF(AND(Участники!$A33&lt;&gt;"",OR($Q$49&lt;$Q33,AND($Q$49=$Q33,$R$49&lt;$R33))),1,"")</f>
        <v/>
      </c>
      <c r="BJ33" s="17" t="str">
        <f>IF(AND(Участники!$A33&lt;&gt;"",OR($Q$50&lt;$Q33,AND($Q$50=$Q33,$R$50&lt;$R33))),1,"")</f>
        <v/>
      </c>
      <c r="BK33" s="17" t="str">
        <f>IF(AND(Участники!$A33&lt;&gt;"",OR($Q$51&lt;$Q33,AND($Q$51=$Q33,$R$51&lt;$R33))),1,"")</f>
        <v/>
      </c>
      <c r="BL33" s="17" t="str">
        <f>IF(AND(Участники!$A33&lt;&gt;"",OR($Q$52&lt;$Q33,AND($Q$52=$Q33,$R$52&lt;$R33))),1,"")</f>
        <v/>
      </c>
      <c r="BM33" s="17" t="str">
        <f>IF(AND(Участники!$A33&lt;&gt;"",OR($Q$53&lt;$Q33,AND($Q$53=$Q33,$R$53&lt;$R33))),1,"")</f>
        <v/>
      </c>
      <c r="BN33" s="17" t="str">
        <f>IF(AND(Участники!$A33&lt;&gt;"",OR($Q$54&lt;$Q33,AND($Q$54=$Q33,$R$54&lt;$R33))),1,"")</f>
        <v/>
      </c>
      <c r="BO33" s="17" t="str">
        <f>IF(AND(Участники!$A33&lt;&gt;"",OR($Q$55&lt;$Q33,AND($Q$55=$Q33,$R$55&lt;$R33))),1,"")</f>
        <v/>
      </c>
      <c r="BP33" s="17" t="str">
        <f>IF(AND(Участники!$A33&lt;&gt;"",OR($Q$56&lt;$Q33,AND($Q$56=$Q33,$R$56&lt;$R33))),1,"")</f>
        <v/>
      </c>
      <c r="BQ33" s="17" t="str">
        <f>IF(AND(Участники!$A33&lt;&gt;"",OR($Q$57&lt;$Q33,AND($Q$57=$Q33,$R$57&lt;$R33))),1,"")</f>
        <v/>
      </c>
      <c r="BR33" s="17" t="str">
        <f>IF(AND(Участники!$A33&lt;&gt;"",OR($Q$58&lt;$Q33,AND($Q$58=$Q33,$R$58&lt;$R33))),1,"")</f>
        <v/>
      </c>
      <c r="BS33" s="17" t="str">
        <f>IF(AND(Участники!$A33&lt;&gt;"",OR($Q$59&lt;$Q33,AND($Q$59=$Q33,$R$59&lt;$R33))),1,"")</f>
        <v/>
      </c>
      <c r="BT33" s="17" t="str">
        <f>IF(AND(Участники!$A33&lt;&gt;"",OR($Q$60&lt;$Q33,AND($Q$60=$Q33,$R$60&lt;$R33))),1,"")</f>
        <v/>
      </c>
      <c r="BW33" s="17">
        <f>IF(AND(Участники!$A33&lt;&gt;"",OR($Q$11&gt;$Q33,AND($Q$11=$Q33,$R$11&gt;$R33))),1,"")</f>
        <v>1</v>
      </c>
      <c r="BX33" s="17" t="str">
        <f>IF(AND(Участники!$A33&lt;&gt;"",OR($Q$12&gt;$Q33,AND($Q$12=$Q33,$R$12&gt;$R33))),1,"")</f>
        <v/>
      </c>
      <c r="BY33" s="17">
        <f>IF(AND(Участники!$A33&lt;&gt;"",OR($Q$13&gt;$Q33,AND($Q$13=$Q33,$R$13&gt;$R33))),1,"")</f>
        <v>1</v>
      </c>
      <c r="BZ33" s="17" t="str">
        <f>IF(AND(Участники!$A33&lt;&gt;"",OR($Q$14&gt;$Q33,AND($Q$14=$Q33,$R$14&gt;$R33))),1,"")</f>
        <v/>
      </c>
      <c r="CA33" s="17">
        <f>IF(AND(Участники!$A33&lt;&gt;"",OR($Q$15&gt;$Q33,AND($Q$15=$Q33,$R$15&gt;$R33))),1,"")</f>
        <v>1</v>
      </c>
      <c r="CB33" s="17" t="str">
        <f>IF(AND(Участники!$A33&lt;&gt;"",OR($Q$16&gt;$Q33,AND($Q$16=$Q33,$R$16&gt;$R33))),1,"")</f>
        <v/>
      </c>
      <c r="CC33" s="17">
        <f>IF(AND(Участники!$A33&lt;&gt;"",OR($Q$17&gt;$Q33,AND($Q$17=$Q33,$R$17&gt;$R33))),1,"")</f>
        <v>1</v>
      </c>
      <c r="CD33" s="17">
        <f>IF(AND(Участники!$A33&lt;&gt;"",OR($Q$18&gt;$Q33,AND($Q$18=$Q33,$R$18&gt;$R33))),1,"")</f>
        <v>1</v>
      </c>
      <c r="CE33" s="17">
        <f>IF(AND(Участники!$A33&lt;&gt;"",OR($Q$19&gt;$Q33,AND($Q$19=$Q33,$R$19&gt;$R33))),1,"")</f>
        <v>1</v>
      </c>
      <c r="CF33" s="17">
        <f>IF(AND(Участники!$A33&lt;&gt;"",OR($Q$20&gt;$Q33,AND($Q$20=$Q33,$R$20&gt;$R33))),1,"")</f>
        <v>1</v>
      </c>
      <c r="CG33" s="17">
        <f>IF(AND(Участники!$A33&lt;&gt;"",OR($Q$21&gt;$Q33,AND($Q$21=$Q33,$R$21&gt;$R33))),1,"")</f>
        <v>1</v>
      </c>
      <c r="CH33" s="17">
        <f>IF(AND(Участники!$A33&lt;&gt;"",OR($Q$22&gt;$Q33,AND($Q$22=$Q33,$R$22&gt;$R33))),1,"")</f>
        <v>1</v>
      </c>
      <c r="CI33" s="17" t="str">
        <f>IF(AND(Участники!$A33&lt;&gt;"",OR($Q$23&gt;$Q33,AND($Q$23=$Q33,$R$23&gt;$R33))),1,"")</f>
        <v/>
      </c>
      <c r="CJ33" s="17" t="str">
        <f>IF(AND(Участники!$A33&lt;&gt;"",OR($Q$24&gt;$Q33,AND($Q$24=$Q33,$R$24&gt;$R33))),1,"")</f>
        <v/>
      </c>
      <c r="CK33" s="17">
        <f>IF(AND(Участники!$A33&lt;&gt;"",OR($Q$25&gt;$Q33,AND($Q$25=$Q33,$R$25&gt;$R33))),1,"")</f>
        <v>1</v>
      </c>
      <c r="CL33" s="17">
        <f>IF(AND(Участники!$A33&lt;&gt;"",OR($Q$26&gt;$Q33,AND($Q$26=$Q33,$R$26&gt;$R33))),1,"")</f>
        <v>1</v>
      </c>
      <c r="CM33" s="17">
        <f>IF(AND(Участники!$A33&lt;&gt;"",OR($Q$27&gt;$Q33,AND($Q$27=$Q33,$R$27&gt;$R33))),1,"")</f>
        <v>1</v>
      </c>
      <c r="CN33" s="17" t="str">
        <f>IF(AND(Участники!$A33&lt;&gt;"",OR($Q$28&gt;$Q33,AND($Q$28=$Q33,$R$28&gt;$R33))),1,"")</f>
        <v/>
      </c>
      <c r="CO33" s="17" t="str">
        <f>IF(AND(Участники!$A33&lt;&gt;"",OR($Q$29&gt;$Q33,AND($Q$29=$Q33,$R$29&gt;$R33))),1,"")</f>
        <v/>
      </c>
      <c r="CP33" s="17" t="str">
        <f>IF(AND(Участники!$A33&lt;&gt;"",OR($Q$30&gt;$Q33,AND($Q$30=$Q33,$R$30&gt;$R33))),1,"")</f>
        <v/>
      </c>
      <c r="CQ33" s="17" t="str">
        <f>IF(AND(Участники!$A33&lt;&gt;"",OR($Q$31&gt;$Q33,AND($Q$31=$Q33,$R$31&gt;$R33))),1,"")</f>
        <v/>
      </c>
      <c r="CR33" s="17">
        <f>IF(AND(Участники!$A33&lt;&gt;"",OR($Q$32&gt;$Q33,AND($Q$32=$Q33,$R$32&gt;$R33))),1,"")</f>
        <v>1</v>
      </c>
      <c r="CS33" s="16" t="str">
        <f>IF(AND(Участники!$A33&lt;&gt;"",OR($Q$33&gt;$Q33,AND($Q$33=$Q33,$R$33&gt;$R33))),1,"")</f>
        <v/>
      </c>
      <c r="CT33" s="17">
        <f>IF(AND(Участники!$A33&lt;&gt;"",OR($Q$34&gt;$Q33,AND($Q$34=$Q33,$R$34&gt;$R33))),1,"")</f>
        <v>1</v>
      </c>
      <c r="CU33" s="17" t="str">
        <f>IF(AND(Участники!$A33&lt;&gt;"",OR($Q$35&gt;$Q33,AND($Q$35=$Q33,$R$35&gt;$R33))),1,"")</f>
        <v/>
      </c>
      <c r="CV33" s="17" t="str">
        <f>IF(AND(Участники!$A33&lt;&gt;"",OR($Q$36&gt;$Q33,AND($Q$36=$Q33,$R$36&gt;$R33))),1,"")</f>
        <v/>
      </c>
      <c r="CW33" s="17" t="str">
        <f>IF(AND(Участники!$A33&lt;&gt;"",OR($Q$37&gt;$Q33,AND($Q$37=$Q33,$R$37&gt;$R33))),1,"")</f>
        <v/>
      </c>
      <c r="CX33" s="17" t="str">
        <f>IF(AND(Участники!$A33&lt;&gt;"",OR($Q$38&gt;$Q33,AND($Q$38=$Q33,$R$38&gt;$R33))),1,"")</f>
        <v/>
      </c>
      <c r="CY33" s="17" t="str">
        <f>IF(AND(Участники!$A33&lt;&gt;"",OR($Q$39&gt;$Q33,AND($Q$39=$Q33,$R$39&gt;$R33))),1,"")</f>
        <v/>
      </c>
      <c r="CZ33" s="17">
        <f>IF(AND(Участники!$A33&lt;&gt;"",OR($Q$40&gt;$Q33,AND($Q$40=$Q33,$R$40&gt;$R33))),1,"")</f>
        <v>1</v>
      </c>
      <c r="DA33" s="17">
        <f>IF(AND(Участники!$A33&lt;&gt;"",OR($Q$41&gt;$Q33,AND($Q$41=$Q33,$R$41&gt;$R33))),1,"")</f>
        <v>1</v>
      </c>
      <c r="DB33" s="17">
        <f>IF(AND(Участники!$A33&lt;&gt;"",OR($Q$42&gt;$Q33,AND($Q$42=$Q33,$R$42&gt;$R33))),1,"")</f>
        <v>1</v>
      </c>
      <c r="DC33" s="17">
        <f>IF(AND(Участники!$A33&lt;&gt;"",OR($Q$43&gt;$Q33,AND($Q$43=$Q33,$R$43&gt;$R33))),1,"")</f>
        <v>1</v>
      </c>
      <c r="DD33" s="17">
        <f>IF(AND(Участники!$A33&lt;&gt;"",OR($Q$44&gt;$Q33,AND($Q$44=$Q33,$R$44&gt;$R33))),1,"")</f>
        <v>1</v>
      </c>
      <c r="DE33" s="17">
        <f>IF(AND(Участники!$A33&lt;&gt;"",OR($Q$45&gt;$Q33,AND($Q$45=$Q33,$R$45&gt;$R33))),1,"")</f>
        <v>1</v>
      </c>
      <c r="DF33" s="17">
        <f>IF(AND(Участники!$A33&lt;&gt;"",OR($Q$46&gt;$Q33,AND($Q$46=$Q33,$R$46&gt;$R33))),1,"")</f>
        <v>1</v>
      </c>
      <c r="DG33" s="17">
        <f>IF(AND(Участники!$A33&lt;&gt;"",OR($Q$47&gt;$Q33,AND($Q$47=$Q33,$R$47&gt;$R33))),1,"")</f>
        <v>1</v>
      </c>
      <c r="DH33" s="17">
        <f>IF(AND(Участники!$A33&lt;&gt;"",OR($Q$48&gt;$Q33,AND($Q$48=$Q33,$R$48&gt;$R33))),1,"")</f>
        <v>1</v>
      </c>
      <c r="DI33" s="17">
        <f>IF(AND(Участники!$A33&lt;&gt;"",OR($Q$49&gt;$Q33,AND($Q$49=$Q33,$R$49&gt;$R33))),1,"")</f>
        <v>1</v>
      </c>
      <c r="DJ33" s="17">
        <f>IF(AND(Участники!$A33&lt;&gt;"",OR($Q$50&gt;$Q33,AND($Q$50=$Q33,$R$50&gt;$R33))),1,"")</f>
        <v>1</v>
      </c>
      <c r="DK33" s="17">
        <f>IF(AND(Участники!$A33&lt;&gt;"",OR($Q$51&gt;$Q33,AND($Q$51=$Q33,$R$51&gt;$R33))),1,"")</f>
        <v>1</v>
      </c>
      <c r="DL33" s="17">
        <f>IF(AND(Участники!$A33&lt;&gt;"",OR($Q$52&gt;$Q33,AND($Q$52=$Q33,$R$52&gt;$R33))),1,"")</f>
        <v>1</v>
      </c>
      <c r="DM33" s="17">
        <f>IF(AND(Участники!$A33&lt;&gt;"",OR($Q$53&gt;$Q33,AND($Q$53=$Q33,$R$53&gt;$R33))),1,"")</f>
        <v>1</v>
      </c>
      <c r="DN33" s="17">
        <f>IF(AND(Участники!$A33&lt;&gt;"",OR($Q$54&gt;$Q33,AND($Q$54=$Q33,$R$54&gt;$R33))),1,"")</f>
        <v>1</v>
      </c>
      <c r="DO33" s="17">
        <f>IF(AND(Участники!$A33&lt;&gt;"",OR($Q$55&gt;$Q33,AND($Q$55=$Q33,$R$55&gt;$R33))),1,"")</f>
        <v>1</v>
      </c>
      <c r="DP33" s="17">
        <f>IF(AND(Участники!$A33&lt;&gt;"",OR($Q$56&gt;$Q33,AND($Q$56=$Q33,$R$56&gt;$R33))),1,"")</f>
        <v>1</v>
      </c>
      <c r="DQ33" s="17">
        <f>IF(AND(Участники!$A33&lt;&gt;"",OR($Q$57&gt;$Q33,AND($Q$57=$Q33,$R$57&gt;$R33))),1,"")</f>
        <v>1</v>
      </c>
      <c r="DR33" s="17">
        <f>IF(AND(Участники!$A33&lt;&gt;"",OR($Q$58&gt;$Q33,AND($Q$58=$Q33,$R$58&gt;$R33))),1,"")</f>
        <v>1</v>
      </c>
      <c r="DS33" s="17">
        <f>IF(AND(Участники!$A33&lt;&gt;"",OR($Q$59&gt;$Q33,AND($Q$59=$Q33,$R$59&gt;$R33))),1,"")</f>
        <v>1</v>
      </c>
      <c r="DT33" s="17">
        <f>IF(AND(Участники!$A33&lt;&gt;"",OR($Q$60&gt;$Q33,AND($Q$60=$Q33,$R$60&gt;$R33))),1,"")</f>
        <v>1</v>
      </c>
      <c r="DV33" s="18">
        <v>1</v>
      </c>
      <c r="DW33" s="19">
        <f>IF(Участники!A33="","",IF($AS$61+1=Участники!$B$6-CS$61,$AS$61+1,$AS$61+SUMIF(S$11:S33,CONCATENATE("=",S33),DV$11:DV33)))</f>
        <v>16</v>
      </c>
    </row>
    <row r="34" spans="1:127" x14ac:dyDescent="0.25">
      <c r="A34" s="49" t="s">
        <v>64</v>
      </c>
      <c r="B34" s="49" t="s">
        <v>29</v>
      </c>
      <c r="C34" s="49" t="s">
        <v>74</v>
      </c>
      <c r="D34" s="13"/>
      <c r="E34" s="2"/>
      <c r="F34" s="2"/>
      <c r="G34" s="2"/>
      <c r="H34" s="2"/>
      <c r="I34" s="2"/>
      <c r="J34" s="2"/>
      <c r="K34" s="2"/>
      <c r="L34" s="2"/>
      <c r="M34" s="2"/>
      <c r="N34" s="2"/>
      <c r="O34" s="14">
        <f>Тур1!N34</f>
        <v>9</v>
      </c>
      <c r="P34" s="14">
        <f>Тур2!N34</f>
        <v>6</v>
      </c>
      <c r="Q34" s="15">
        <f t="shared" si="0"/>
        <v>15</v>
      </c>
      <c r="R34" s="15">
        <f>IF(A34="","",Тур1!O34+Тур2!O34)</f>
        <v>221</v>
      </c>
      <c r="S34" s="15">
        <f>IF(Участники!A34="","",IF($AT$61+1=Участники!$B$6-CT$61,$AT$61+1,CONCATENATE($AT$61+1,"-",Участники!$B$6-CT$61)))</f>
        <v>2</v>
      </c>
      <c r="T34" s="5" t="s">
        <v>35</v>
      </c>
      <c r="W34" s="17">
        <f>IF(AND(Участники!$A34&lt;&gt;"",OR($Q$11&lt;$Q34,AND($Q$11=$Q34,$R$11&lt;$R34))),1,"")</f>
        <v>1</v>
      </c>
      <c r="X34" s="17">
        <f>IF(AND(Участники!$A34&lt;&gt;"",OR($Q$12&lt;$Q34,AND($Q$12=$Q34,$R$12&lt;$R34))),1,"")</f>
        <v>1</v>
      </c>
      <c r="Y34" s="17">
        <f>IF(AND(Участники!$A34&lt;&gt;"",OR($Q$13&lt;$Q34,AND($Q$13=$Q34,$R$13&lt;$R34))),1,"")</f>
        <v>1</v>
      </c>
      <c r="Z34" s="17">
        <f>IF(AND(Участники!$A34&lt;&gt;"",OR($Q$14&lt;$Q34,AND($Q$14=$Q34,$R$14&lt;$R34))),1,"")</f>
        <v>1</v>
      </c>
      <c r="AA34" s="17">
        <f>IF(AND(Участники!$A34&lt;&gt;"",OR($Q$15&lt;$Q34,AND($Q$15=$Q34,$R$15&lt;$R34))),1,"")</f>
        <v>1</v>
      </c>
      <c r="AB34" s="17">
        <f>IF(AND(Участники!$A34&lt;&gt;"",OR($Q$16&lt;$Q34,AND($Q$16=$Q34,$R$16&lt;$R34))),1,"")</f>
        <v>1</v>
      </c>
      <c r="AC34" s="17">
        <f>IF(AND(Участники!$A34&lt;&gt;"",OR($Q$17&lt;$Q34,AND($Q$17=$Q34,$R$17&lt;$R34))),1,"")</f>
        <v>1</v>
      </c>
      <c r="AD34" s="17">
        <f>IF(AND(Участники!$A34&lt;&gt;"",OR($Q$18&lt;$Q34,AND($Q$18=$Q34,$R$18&lt;$R34))),1,"")</f>
        <v>1</v>
      </c>
      <c r="AE34" s="17">
        <f>IF(AND(Участники!$A34&lt;&gt;"",OR($Q$19&lt;$Q34,AND($Q$19=$Q34,$R$19&lt;$R34))),1,"")</f>
        <v>1</v>
      </c>
      <c r="AF34" s="17">
        <f>IF(AND(Участники!$A34&lt;&gt;"",OR($Q$20&lt;$Q34,AND($Q$20=$Q34,$R$20&lt;$R34))),1,"")</f>
        <v>1</v>
      </c>
      <c r="AG34" s="17">
        <f>IF(AND(Участники!$A34&lt;&gt;"",OR($Q$21&lt;$Q34,AND($Q$21=$Q34,$R$21&lt;$R34))),1,"")</f>
        <v>1</v>
      </c>
      <c r="AH34" s="17">
        <f>IF(AND(Участники!$A34&lt;&gt;"",OR($Q$22&lt;$Q34,AND($Q$22=$Q34,$R$22&lt;$R34))),1,"")</f>
        <v>1</v>
      </c>
      <c r="AI34" s="17">
        <f>IF(AND(Участники!$A34&lt;&gt;"",OR($Q$23&lt;$Q34,AND($Q$23=$Q34,$R$23&lt;$R34))),1,"")</f>
        <v>1</v>
      </c>
      <c r="AJ34" s="17">
        <f>IF(AND(Участники!$A34&lt;&gt;"",OR($Q$24&lt;$Q34,AND($Q$24=$Q34,$R$24&lt;$R34))),1,"")</f>
        <v>1</v>
      </c>
      <c r="AK34" s="17">
        <f>IF(AND(Участники!$A34&lt;&gt;"",OR($Q$25&lt;$Q34,AND($Q$25=$Q34,$R$25&lt;$R34))),1,"")</f>
        <v>1</v>
      </c>
      <c r="AL34" s="17">
        <f>IF(AND(Участники!$A34&lt;&gt;"",OR($Q$26&lt;$Q34,AND($Q$26=$Q34,$R$26&lt;$R34))),1,"")</f>
        <v>1</v>
      </c>
      <c r="AM34" s="17">
        <f>IF(AND(Участники!$A34&lt;&gt;"",OR($Q$27&lt;$Q34,AND($Q$27=$Q34,$R$27&lt;$R34))),1,"")</f>
        <v>1</v>
      </c>
      <c r="AN34" s="17">
        <f>IF(AND(Участники!$A34&lt;&gt;"",OR($Q$28&lt;$Q34,AND($Q$28=$Q34,$R$28&lt;$R34))),1,"")</f>
        <v>1</v>
      </c>
      <c r="AO34" s="17">
        <f>IF(AND(Участники!$A34&lt;&gt;"",OR($Q$29&lt;$Q34,AND($Q$29=$Q34,$R$29&lt;$R34))),1,"")</f>
        <v>1</v>
      </c>
      <c r="AP34" s="17">
        <f>IF(AND(Участники!$A34&lt;&gt;"",OR($Q$30&lt;$Q34,AND($Q$30=$Q34,$R$30&lt;$R34))),1,"")</f>
        <v>1</v>
      </c>
      <c r="AQ34" s="17">
        <f>IF(AND(Участники!$A34&lt;&gt;"",OR($Q$31&lt;$Q34,AND($Q$31=$Q34,$R$31&lt;$R34))),1,"")</f>
        <v>1</v>
      </c>
      <c r="AR34" s="17">
        <f>IF(AND(Участники!$A34&lt;&gt;"",OR($Q$32&lt;$Q34,AND($Q$32=$Q34,$R$32&lt;$R34))),1,"")</f>
        <v>1</v>
      </c>
      <c r="AS34" s="17">
        <f>IF(AND(Участники!$A34&lt;&gt;"",OR($Q$33&lt;$Q34,AND($Q$33=$Q34,$R$33&lt;$R34))),1,"")</f>
        <v>1</v>
      </c>
      <c r="AT34" s="16" t="str">
        <f>IF(AND(Участники!$A34&lt;&gt;"",OR($Q$34&lt;$Q34,AND($Q$34=$Q34,$R$34&lt;$R34))),1,"")</f>
        <v/>
      </c>
      <c r="AU34" s="17">
        <f>IF(AND(Участники!$A34&lt;&gt;"",OR($Q$35&lt;$Q34,AND($Q$35=$Q34,$R$35&lt;$R34))),1,"")</f>
        <v>1</v>
      </c>
      <c r="AV34" s="17">
        <f>IF(AND(Участники!$A34&lt;&gt;"",OR($Q$36&lt;$Q34,AND($Q$36=$Q34,$R$36&lt;$R34))),1,"")</f>
        <v>1</v>
      </c>
      <c r="AW34" s="17">
        <f>IF(AND(Участники!$A34&lt;&gt;"",OR($Q$37&lt;$Q34,AND($Q$37=$Q34,$R$37&lt;$R34))),1,"")</f>
        <v>1</v>
      </c>
      <c r="AX34" s="17">
        <f>IF(AND(Участники!$A34&lt;&gt;"",OR($Q$38&lt;$Q34,AND($Q$38=$Q34,$R$38&lt;$R34))),1,"")</f>
        <v>1</v>
      </c>
      <c r="AY34" s="17">
        <f>IF(AND(Участники!$A34&lt;&gt;"",OR($Q$39&lt;$Q34,AND($Q$39=$Q34,$R$39&lt;$R34))),1,"")</f>
        <v>1</v>
      </c>
      <c r="AZ34" s="17" t="str">
        <f>IF(AND(Участники!$A34&lt;&gt;"",OR($Q$40&lt;$Q34,AND($Q$40=$Q34,$R$40&lt;$R34))),1,"")</f>
        <v/>
      </c>
      <c r="BA34" s="17" t="str">
        <f>IF(AND(Участники!$A34&lt;&gt;"",OR($Q$41&lt;$Q34,AND($Q$41=$Q34,$R$41&lt;$R34))),1,"")</f>
        <v/>
      </c>
      <c r="BB34" s="17" t="str">
        <f>IF(AND(Участники!$A34&lt;&gt;"",OR($Q$42&lt;$Q34,AND($Q$42=$Q34,$R$42&lt;$R34))),1,"")</f>
        <v/>
      </c>
      <c r="BC34" s="17" t="str">
        <f>IF(AND(Участники!$A34&lt;&gt;"",OR($Q$43&lt;$Q34,AND($Q$43=$Q34,$R$43&lt;$R34))),1,"")</f>
        <v/>
      </c>
      <c r="BD34" s="17" t="str">
        <f>IF(AND(Участники!$A34&lt;&gt;"",OR($Q$44&lt;$Q34,AND($Q$44=$Q34,$R$44&lt;$R34))),1,"")</f>
        <v/>
      </c>
      <c r="BE34" s="17" t="str">
        <f>IF(AND(Участники!$A34&lt;&gt;"",OR($Q$45&lt;$Q34,AND($Q$45=$Q34,$R$45&lt;$R34))),1,"")</f>
        <v/>
      </c>
      <c r="BF34" s="17" t="str">
        <f>IF(AND(Участники!$A34&lt;&gt;"",OR($Q$46&lt;$Q34,AND($Q$46=$Q34,$R$46&lt;$R34))),1,"")</f>
        <v/>
      </c>
      <c r="BG34" s="17" t="str">
        <f>IF(AND(Участники!$A34&lt;&gt;"",OR($Q$47&lt;$Q34,AND($Q$47=$Q34,$R$47&lt;$R34))),1,"")</f>
        <v/>
      </c>
      <c r="BH34" s="17" t="str">
        <f>IF(AND(Участники!$A34&lt;&gt;"",OR($Q$48&lt;$Q34,AND($Q$48=$Q34,$R$48&lt;$R34))),1,"")</f>
        <v/>
      </c>
      <c r="BI34" s="17" t="str">
        <f>IF(AND(Участники!$A34&lt;&gt;"",OR($Q$49&lt;$Q34,AND($Q$49=$Q34,$R$49&lt;$R34))),1,"")</f>
        <v/>
      </c>
      <c r="BJ34" s="17" t="str">
        <f>IF(AND(Участники!$A34&lt;&gt;"",OR($Q$50&lt;$Q34,AND($Q$50=$Q34,$R$50&lt;$R34))),1,"")</f>
        <v/>
      </c>
      <c r="BK34" s="17" t="str">
        <f>IF(AND(Участники!$A34&lt;&gt;"",OR($Q$51&lt;$Q34,AND($Q$51=$Q34,$R$51&lt;$R34))),1,"")</f>
        <v/>
      </c>
      <c r="BL34" s="17" t="str">
        <f>IF(AND(Участники!$A34&lt;&gt;"",OR($Q$52&lt;$Q34,AND($Q$52=$Q34,$R$52&lt;$R34))),1,"")</f>
        <v/>
      </c>
      <c r="BM34" s="17" t="str">
        <f>IF(AND(Участники!$A34&lt;&gt;"",OR($Q$53&lt;$Q34,AND($Q$53=$Q34,$R$53&lt;$R34))),1,"")</f>
        <v/>
      </c>
      <c r="BN34" s="17" t="str">
        <f>IF(AND(Участники!$A34&lt;&gt;"",OR($Q$54&lt;$Q34,AND($Q$54=$Q34,$R$54&lt;$R34))),1,"")</f>
        <v/>
      </c>
      <c r="BO34" s="17" t="str">
        <f>IF(AND(Участники!$A34&lt;&gt;"",OR($Q$55&lt;$Q34,AND($Q$55=$Q34,$R$55&lt;$R34))),1,"")</f>
        <v/>
      </c>
      <c r="BP34" s="17" t="str">
        <f>IF(AND(Участники!$A34&lt;&gt;"",OR($Q$56&lt;$Q34,AND($Q$56=$Q34,$R$56&lt;$R34))),1,"")</f>
        <v/>
      </c>
      <c r="BQ34" s="17" t="str">
        <f>IF(AND(Участники!$A34&lt;&gt;"",OR($Q$57&lt;$Q34,AND($Q$57=$Q34,$R$57&lt;$R34))),1,"")</f>
        <v/>
      </c>
      <c r="BR34" s="17" t="str">
        <f>IF(AND(Участники!$A34&lt;&gt;"",OR($Q$58&lt;$Q34,AND($Q$58=$Q34,$R$58&lt;$R34))),1,"")</f>
        <v/>
      </c>
      <c r="BS34" s="17" t="str">
        <f>IF(AND(Участники!$A34&lt;&gt;"",OR($Q$59&lt;$Q34,AND($Q$59=$Q34,$R$59&lt;$R34))),1,"")</f>
        <v/>
      </c>
      <c r="BT34" s="17" t="str">
        <f>IF(AND(Участники!$A34&lt;&gt;"",OR($Q$60&lt;$Q34,AND($Q$60=$Q34,$R$60&lt;$R34))),1,"")</f>
        <v/>
      </c>
      <c r="BW34" s="17" t="str">
        <f>IF(AND(Участники!$A34&lt;&gt;"",OR($Q$11&gt;$Q34,AND($Q$11=$Q34,$R$11&gt;$R34))),1,"")</f>
        <v/>
      </c>
      <c r="BX34" s="17" t="str">
        <f>IF(AND(Участники!$A34&lt;&gt;"",OR($Q$12&gt;$Q34,AND($Q$12=$Q34,$R$12&gt;$R34))),1,"")</f>
        <v/>
      </c>
      <c r="BY34" s="17" t="str">
        <f>IF(AND(Участники!$A34&lt;&gt;"",OR($Q$13&gt;$Q34,AND($Q$13=$Q34,$R$13&gt;$R34))),1,"")</f>
        <v/>
      </c>
      <c r="BZ34" s="17" t="str">
        <f>IF(AND(Участники!$A34&lt;&gt;"",OR($Q$14&gt;$Q34,AND($Q$14=$Q34,$R$14&gt;$R34))),1,"")</f>
        <v/>
      </c>
      <c r="CA34" s="17" t="str">
        <f>IF(AND(Участники!$A34&lt;&gt;"",OR($Q$15&gt;$Q34,AND($Q$15=$Q34,$R$15&gt;$R34))),1,"")</f>
        <v/>
      </c>
      <c r="CB34" s="17" t="str">
        <f>IF(AND(Участники!$A34&lt;&gt;"",OR($Q$16&gt;$Q34,AND($Q$16=$Q34,$R$16&gt;$R34))),1,"")</f>
        <v/>
      </c>
      <c r="CC34" s="17" t="str">
        <f>IF(AND(Участники!$A34&lt;&gt;"",OR($Q$17&gt;$Q34,AND($Q$17=$Q34,$R$17&gt;$R34))),1,"")</f>
        <v/>
      </c>
      <c r="CD34" s="17" t="str">
        <f>IF(AND(Участники!$A34&lt;&gt;"",OR($Q$18&gt;$Q34,AND($Q$18=$Q34,$R$18&gt;$R34))),1,"")</f>
        <v/>
      </c>
      <c r="CE34" s="17" t="str">
        <f>IF(AND(Участники!$A34&lt;&gt;"",OR($Q$19&gt;$Q34,AND($Q$19=$Q34,$R$19&gt;$R34))),1,"")</f>
        <v/>
      </c>
      <c r="CF34" s="17" t="str">
        <f>IF(AND(Участники!$A34&lt;&gt;"",OR($Q$20&gt;$Q34,AND($Q$20=$Q34,$R$20&gt;$R34))),1,"")</f>
        <v/>
      </c>
      <c r="CG34" s="17" t="str">
        <f>IF(AND(Участники!$A34&lt;&gt;"",OR($Q$21&gt;$Q34,AND($Q$21=$Q34,$R$21&gt;$R34))),1,"")</f>
        <v/>
      </c>
      <c r="CH34" s="17" t="str">
        <f>IF(AND(Участники!$A34&lt;&gt;"",OR($Q$22&gt;$Q34,AND($Q$22=$Q34,$R$22&gt;$R34))),1,"")</f>
        <v/>
      </c>
      <c r="CI34" s="17" t="str">
        <f>IF(AND(Участники!$A34&lt;&gt;"",OR($Q$23&gt;$Q34,AND($Q$23=$Q34,$R$23&gt;$R34))),1,"")</f>
        <v/>
      </c>
      <c r="CJ34" s="17" t="str">
        <f>IF(AND(Участники!$A34&lt;&gt;"",OR($Q$24&gt;$Q34,AND($Q$24=$Q34,$R$24&gt;$R34))),1,"")</f>
        <v/>
      </c>
      <c r="CK34" s="17" t="str">
        <f>IF(AND(Участники!$A34&lt;&gt;"",OR($Q$25&gt;$Q34,AND($Q$25=$Q34,$R$25&gt;$R34))),1,"")</f>
        <v/>
      </c>
      <c r="CL34" s="17" t="str">
        <f>IF(AND(Участники!$A34&lt;&gt;"",OR($Q$26&gt;$Q34,AND($Q$26=$Q34,$R$26&gt;$R34))),1,"")</f>
        <v/>
      </c>
      <c r="CM34" s="17" t="str">
        <f>IF(AND(Участники!$A34&lt;&gt;"",OR($Q$27&gt;$Q34,AND($Q$27=$Q34,$R$27&gt;$R34))),1,"")</f>
        <v/>
      </c>
      <c r="CN34" s="17" t="str">
        <f>IF(AND(Участники!$A34&lt;&gt;"",OR($Q$28&gt;$Q34,AND($Q$28=$Q34,$R$28&gt;$R34))),1,"")</f>
        <v/>
      </c>
      <c r="CO34" s="17" t="str">
        <f>IF(AND(Участники!$A34&lt;&gt;"",OR($Q$29&gt;$Q34,AND($Q$29=$Q34,$R$29&gt;$R34))),1,"")</f>
        <v/>
      </c>
      <c r="CP34" s="17" t="str">
        <f>IF(AND(Участники!$A34&lt;&gt;"",OR($Q$30&gt;$Q34,AND($Q$30=$Q34,$R$30&gt;$R34))),1,"")</f>
        <v/>
      </c>
      <c r="CQ34" s="17" t="str">
        <f>IF(AND(Участники!$A34&lt;&gt;"",OR($Q$31&gt;$Q34,AND($Q$31=$Q34,$R$31&gt;$R34))),1,"")</f>
        <v/>
      </c>
      <c r="CR34" s="17" t="str">
        <f>IF(AND(Участники!$A34&lt;&gt;"",OR($Q$32&gt;$Q34,AND($Q$32=$Q34,$R$32&gt;$R34))),1,"")</f>
        <v/>
      </c>
      <c r="CS34" s="17" t="str">
        <f>IF(AND(Участники!$A34&lt;&gt;"",OR($Q$33&gt;$Q34,AND($Q$33=$Q34,$R$33&gt;$R34))),1,"")</f>
        <v/>
      </c>
      <c r="CT34" s="16" t="str">
        <f>IF(AND(Участники!$A34&lt;&gt;"",OR($Q$34&gt;$Q34,AND($Q$34=$Q34,$R$34&gt;$R34))),1,"")</f>
        <v/>
      </c>
      <c r="CU34" s="17" t="str">
        <f>IF(AND(Участники!$A34&lt;&gt;"",OR($Q$35&gt;$Q34,AND($Q$35=$Q34,$R$35&gt;$R34))),1,"")</f>
        <v/>
      </c>
      <c r="CV34" s="17" t="str">
        <f>IF(AND(Участники!$A34&lt;&gt;"",OR($Q$36&gt;$Q34,AND($Q$36=$Q34,$R$36&gt;$R34))),1,"")</f>
        <v/>
      </c>
      <c r="CW34" s="17" t="str">
        <f>IF(AND(Участники!$A34&lt;&gt;"",OR($Q$37&gt;$Q34,AND($Q$37=$Q34,$R$37&gt;$R34))),1,"")</f>
        <v/>
      </c>
      <c r="CX34" s="17" t="str">
        <f>IF(AND(Участники!$A34&lt;&gt;"",OR($Q$38&gt;$Q34,AND($Q$38=$Q34,$R$38&gt;$R34))),1,"")</f>
        <v/>
      </c>
      <c r="CY34" s="17" t="str">
        <f>IF(AND(Участники!$A34&lt;&gt;"",OR($Q$39&gt;$Q34,AND($Q$39=$Q34,$R$39&gt;$R34))),1,"")</f>
        <v/>
      </c>
      <c r="CZ34" s="17">
        <f>IF(AND(Участники!$A34&lt;&gt;"",OR($Q$40&gt;$Q34,AND($Q$40=$Q34,$R$40&gt;$R34))),1,"")</f>
        <v>1</v>
      </c>
      <c r="DA34" s="17">
        <f>IF(AND(Участники!$A34&lt;&gt;"",OR($Q$41&gt;$Q34,AND($Q$41=$Q34,$R$41&gt;$R34))),1,"")</f>
        <v>1</v>
      </c>
      <c r="DB34" s="17">
        <f>IF(AND(Участники!$A34&lt;&gt;"",OR($Q$42&gt;$Q34,AND($Q$42=$Q34,$R$42&gt;$R34))),1,"")</f>
        <v>1</v>
      </c>
      <c r="DC34" s="17">
        <f>IF(AND(Участники!$A34&lt;&gt;"",OR($Q$43&gt;$Q34,AND($Q$43=$Q34,$R$43&gt;$R34))),1,"")</f>
        <v>1</v>
      </c>
      <c r="DD34" s="17">
        <f>IF(AND(Участники!$A34&lt;&gt;"",OR($Q$44&gt;$Q34,AND($Q$44=$Q34,$R$44&gt;$R34))),1,"")</f>
        <v>1</v>
      </c>
      <c r="DE34" s="17">
        <f>IF(AND(Участники!$A34&lt;&gt;"",OR($Q$45&gt;$Q34,AND($Q$45=$Q34,$R$45&gt;$R34))),1,"")</f>
        <v>1</v>
      </c>
      <c r="DF34" s="17">
        <f>IF(AND(Участники!$A34&lt;&gt;"",OR($Q$46&gt;$Q34,AND($Q$46=$Q34,$R$46&gt;$R34))),1,"")</f>
        <v>1</v>
      </c>
      <c r="DG34" s="17">
        <f>IF(AND(Участники!$A34&lt;&gt;"",OR($Q$47&gt;$Q34,AND($Q$47=$Q34,$R$47&gt;$R34))),1,"")</f>
        <v>1</v>
      </c>
      <c r="DH34" s="17">
        <f>IF(AND(Участники!$A34&lt;&gt;"",OR($Q$48&gt;$Q34,AND($Q$48=$Q34,$R$48&gt;$R34))),1,"")</f>
        <v>1</v>
      </c>
      <c r="DI34" s="17">
        <f>IF(AND(Участники!$A34&lt;&gt;"",OR($Q$49&gt;$Q34,AND($Q$49=$Q34,$R$49&gt;$R34))),1,"")</f>
        <v>1</v>
      </c>
      <c r="DJ34" s="17">
        <f>IF(AND(Участники!$A34&lt;&gt;"",OR($Q$50&gt;$Q34,AND($Q$50=$Q34,$R$50&gt;$R34))),1,"")</f>
        <v>1</v>
      </c>
      <c r="DK34" s="17">
        <f>IF(AND(Участники!$A34&lt;&gt;"",OR($Q$51&gt;$Q34,AND($Q$51=$Q34,$R$51&gt;$R34))),1,"")</f>
        <v>1</v>
      </c>
      <c r="DL34" s="17">
        <f>IF(AND(Участники!$A34&lt;&gt;"",OR($Q$52&gt;$Q34,AND($Q$52=$Q34,$R$52&gt;$R34))),1,"")</f>
        <v>1</v>
      </c>
      <c r="DM34" s="17">
        <f>IF(AND(Участники!$A34&lt;&gt;"",OR($Q$53&gt;$Q34,AND($Q$53=$Q34,$R$53&gt;$R34))),1,"")</f>
        <v>1</v>
      </c>
      <c r="DN34" s="17">
        <f>IF(AND(Участники!$A34&lt;&gt;"",OR($Q$54&gt;$Q34,AND($Q$54=$Q34,$R$54&gt;$R34))),1,"")</f>
        <v>1</v>
      </c>
      <c r="DO34" s="17">
        <f>IF(AND(Участники!$A34&lt;&gt;"",OR($Q$55&gt;$Q34,AND($Q$55=$Q34,$R$55&gt;$R34))),1,"")</f>
        <v>1</v>
      </c>
      <c r="DP34" s="17">
        <f>IF(AND(Участники!$A34&lt;&gt;"",OR($Q$56&gt;$Q34,AND($Q$56=$Q34,$R$56&gt;$R34))),1,"")</f>
        <v>1</v>
      </c>
      <c r="DQ34" s="17">
        <f>IF(AND(Участники!$A34&lt;&gt;"",OR($Q$57&gt;$Q34,AND($Q$57=$Q34,$R$57&gt;$R34))),1,"")</f>
        <v>1</v>
      </c>
      <c r="DR34" s="17">
        <f>IF(AND(Участники!$A34&lt;&gt;"",OR($Q$58&gt;$Q34,AND($Q$58=$Q34,$R$58&gt;$R34))),1,"")</f>
        <v>1</v>
      </c>
      <c r="DS34" s="17">
        <f>IF(AND(Участники!$A34&lt;&gt;"",OR($Q$59&gt;$Q34,AND($Q$59=$Q34,$R$59&gt;$R34))),1,"")</f>
        <v>1</v>
      </c>
      <c r="DT34" s="17">
        <f>IF(AND(Участники!$A34&lt;&gt;"",OR($Q$60&gt;$Q34,AND($Q$60=$Q34,$R$60&gt;$R34))),1,"")</f>
        <v>1</v>
      </c>
      <c r="DV34" s="18">
        <v>1</v>
      </c>
      <c r="DW34" s="19">
        <f>IF(Участники!A34="","",IF($AT$61+1=Участники!$B$6-CT$61,$AT$61+1,$AT$61+SUMIF(S$11:S34,CONCATENATE("=",S34),DV$11:DV34)))</f>
        <v>2</v>
      </c>
    </row>
    <row r="35" spans="1:127" x14ac:dyDescent="0.25">
      <c r="A35" s="49" t="s">
        <v>98</v>
      </c>
      <c r="B35" s="49" t="s">
        <v>39</v>
      </c>
      <c r="C35" s="49" t="s">
        <v>99</v>
      </c>
      <c r="D35" s="13"/>
      <c r="E35" s="2"/>
      <c r="F35" s="2"/>
      <c r="G35" s="2"/>
      <c r="H35" s="2"/>
      <c r="I35" s="2"/>
      <c r="J35" s="2"/>
      <c r="K35" s="2"/>
      <c r="L35" s="2"/>
      <c r="M35" s="2"/>
      <c r="N35" s="2"/>
      <c r="O35" s="14">
        <f>Тур1!N35</f>
        <v>5</v>
      </c>
      <c r="P35" s="14">
        <f>Тур2!N35</f>
        <v>3</v>
      </c>
      <c r="Q35" s="15">
        <f t="shared" si="0"/>
        <v>8</v>
      </c>
      <c r="R35" s="15">
        <f>IF(A35="","",Тур1!O35+Тур2!O35)</f>
        <v>100</v>
      </c>
      <c r="S35" s="15" t="str">
        <f>IF(Участники!A35="","",IF($AU$61+1=Участники!$B$6-CU$61,$AU$61+1,CONCATENATE($AU$61+1,"-",Участники!$B$6-CU$61)))</f>
        <v>24-25</v>
      </c>
      <c r="T35" s="5">
        <v>1</v>
      </c>
      <c r="W35" s="17" t="str">
        <f>IF(AND(Участники!$A35&lt;&gt;"",OR($Q$11&lt;$Q35,AND($Q$11=$Q35,$R$11&lt;$R35))),1,"")</f>
        <v/>
      </c>
      <c r="X35" s="17" t="str">
        <f>IF(AND(Участники!$A35&lt;&gt;"",OR($Q$12&lt;$Q35,AND($Q$12=$Q35,$R$12&lt;$R35))),1,"")</f>
        <v/>
      </c>
      <c r="Y35" s="17" t="str">
        <f>IF(AND(Участники!$A35&lt;&gt;"",OR($Q$13&lt;$Q35,AND($Q$13=$Q35,$R$13&lt;$R35))),1,"")</f>
        <v/>
      </c>
      <c r="Z35" s="17">
        <f>IF(AND(Участники!$A35&lt;&gt;"",OR($Q$14&lt;$Q35,AND($Q$14=$Q35,$R$14&lt;$R35))),1,"")</f>
        <v>1</v>
      </c>
      <c r="AA35" s="17" t="str">
        <f>IF(AND(Участники!$A35&lt;&gt;"",OR($Q$15&lt;$Q35,AND($Q$15=$Q35,$R$15&lt;$R35))),1,"")</f>
        <v/>
      </c>
      <c r="AB35" s="17">
        <f>IF(AND(Участники!$A35&lt;&gt;"",OR($Q$16&lt;$Q35,AND($Q$16=$Q35,$R$16&lt;$R35))),1,"")</f>
        <v>1</v>
      </c>
      <c r="AC35" s="17" t="str">
        <f>IF(AND(Участники!$A35&lt;&gt;"",OR($Q$17&lt;$Q35,AND($Q$17=$Q35,$R$17&lt;$R35))),1,"")</f>
        <v/>
      </c>
      <c r="AD35" s="17" t="str">
        <f>IF(AND(Участники!$A35&lt;&gt;"",OR($Q$18&lt;$Q35,AND($Q$18=$Q35,$R$18&lt;$R35))),1,"")</f>
        <v/>
      </c>
      <c r="AE35" s="17" t="str">
        <f>IF(AND(Участники!$A35&lt;&gt;"",OR($Q$19&lt;$Q35,AND($Q$19=$Q35,$R$19&lt;$R35))),1,"")</f>
        <v/>
      </c>
      <c r="AF35" s="17" t="str">
        <f>IF(AND(Участники!$A35&lt;&gt;"",OR($Q$20&lt;$Q35,AND($Q$20=$Q35,$R$20&lt;$R35))),1,"")</f>
        <v/>
      </c>
      <c r="AG35" s="17" t="str">
        <f>IF(AND(Участники!$A35&lt;&gt;"",OR($Q$21&lt;$Q35,AND($Q$21=$Q35,$R$21&lt;$R35))),1,"")</f>
        <v/>
      </c>
      <c r="AH35" s="17" t="str">
        <f>IF(AND(Участники!$A35&lt;&gt;"",OR($Q$22&lt;$Q35,AND($Q$22=$Q35,$R$22&lt;$R35))),1,"")</f>
        <v/>
      </c>
      <c r="AI35" s="17" t="str">
        <f>IF(AND(Участники!$A35&lt;&gt;"",OR($Q$23&lt;$Q35,AND($Q$23=$Q35,$R$23&lt;$R35))),1,"")</f>
        <v/>
      </c>
      <c r="AJ35" s="17" t="str">
        <f>IF(AND(Участники!$A35&lt;&gt;"",OR($Q$24&lt;$Q35,AND($Q$24=$Q35,$R$24&lt;$R35))),1,"")</f>
        <v/>
      </c>
      <c r="AK35" s="17" t="str">
        <f>IF(AND(Участники!$A35&lt;&gt;"",OR($Q$25&lt;$Q35,AND($Q$25=$Q35,$R$25&lt;$R35))),1,"")</f>
        <v/>
      </c>
      <c r="AL35" s="17" t="str">
        <f>IF(AND(Участники!$A35&lt;&gt;"",OR($Q$26&lt;$Q35,AND($Q$26=$Q35,$R$26&lt;$R35))),1,"")</f>
        <v/>
      </c>
      <c r="AM35" s="17" t="str">
        <f>IF(AND(Участники!$A35&lt;&gt;"",OR($Q$27&lt;$Q35,AND($Q$27=$Q35,$R$27&lt;$R35))),1,"")</f>
        <v/>
      </c>
      <c r="AN35" s="17" t="str">
        <f>IF(AND(Участники!$A35&lt;&gt;"",OR($Q$28&lt;$Q35,AND($Q$28=$Q35,$R$28&lt;$R35))),1,"")</f>
        <v/>
      </c>
      <c r="AO35" s="17" t="str">
        <f>IF(AND(Участники!$A35&lt;&gt;"",OR($Q$29&lt;$Q35,AND($Q$29=$Q35,$R$29&lt;$R35))),1,"")</f>
        <v/>
      </c>
      <c r="AP35" s="17" t="str">
        <f>IF(AND(Участники!$A35&lt;&gt;"",OR($Q$30&lt;$Q35,AND($Q$30=$Q35,$R$30&lt;$R35))),1,"")</f>
        <v/>
      </c>
      <c r="AQ35" s="17">
        <f>IF(AND(Участники!$A35&lt;&gt;"",OR($Q$31&lt;$Q35,AND($Q$31=$Q35,$R$31&lt;$R35))),1,"")</f>
        <v>1</v>
      </c>
      <c r="AR35" s="17" t="str">
        <f>IF(AND(Участники!$A35&lt;&gt;"",OR($Q$32&lt;$Q35,AND($Q$32=$Q35,$R$32&lt;$R35))),1,"")</f>
        <v/>
      </c>
      <c r="AS35" s="17" t="str">
        <f>IF(AND(Участники!$A35&lt;&gt;"",OR($Q$33&lt;$Q35,AND($Q$33=$Q35,$R$33&lt;$R35))),1,"")</f>
        <v/>
      </c>
      <c r="AT35" s="17" t="str">
        <f>IF(AND(Участники!$A35&lt;&gt;"",OR($Q$34&lt;$Q35,AND($Q$34=$Q35,$R$34&lt;$R35))),1,"")</f>
        <v/>
      </c>
      <c r="AU35" s="16" t="str">
        <f>IF(AND(Участники!$A35&lt;&gt;"",OR($Q$35&lt;$Q35,AND($Q$35=$Q35,$R$35&lt;$R35))),1,"")</f>
        <v/>
      </c>
      <c r="AV35" s="17">
        <f>IF(AND(Участники!$A35&lt;&gt;"",OR($Q$36&lt;$Q35,AND($Q$36=$Q35,$R$36&lt;$R35))),1,"")</f>
        <v>1</v>
      </c>
      <c r="AW35" s="17" t="str">
        <f>IF(AND(Участники!$A35&lt;&gt;"",OR($Q$37&lt;$Q35,AND($Q$37=$Q35,$R$37&lt;$R35))),1,"")</f>
        <v/>
      </c>
      <c r="AX35" s="17" t="str">
        <f>IF(AND(Участники!$A35&lt;&gt;"",OR($Q$38&lt;$Q35,AND($Q$38=$Q35,$R$38&lt;$R35))),1,"")</f>
        <v/>
      </c>
      <c r="AY35" s="17">
        <f>IF(AND(Участники!$A35&lt;&gt;"",OR($Q$39&lt;$Q35,AND($Q$39=$Q35,$R$39&lt;$R35))),1,"")</f>
        <v>1</v>
      </c>
      <c r="AZ35" s="17" t="str">
        <f>IF(AND(Участники!$A35&lt;&gt;"",OR($Q$40&lt;$Q35,AND($Q$40=$Q35,$R$40&lt;$R35))),1,"")</f>
        <v/>
      </c>
      <c r="BA35" s="17" t="str">
        <f>IF(AND(Участники!$A35&lt;&gt;"",OR($Q$41&lt;$Q35,AND($Q$41=$Q35,$R$41&lt;$R35))),1,"")</f>
        <v/>
      </c>
      <c r="BB35" s="17" t="str">
        <f>IF(AND(Участники!$A35&lt;&gt;"",OR($Q$42&lt;$Q35,AND($Q$42=$Q35,$R$42&lt;$R35))),1,"")</f>
        <v/>
      </c>
      <c r="BC35" s="17" t="str">
        <f>IF(AND(Участники!$A35&lt;&gt;"",OR($Q$43&lt;$Q35,AND($Q$43=$Q35,$R$43&lt;$R35))),1,"")</f>
        <v/>
      </c>
      <c r="BD35" s="17" t="str">
        <f>IF(AND(Участники!$A35&lt;&gt;"",OR($Q$44&lt;$Q35,AND($Q$44=$Q35,$R$44&lt;$R35))),1,"")</f>
        <v/>
      </c>
      <c r="BE35" s="17" t="str">
        <f>IF(AND(Участники!$A35&lt;&gt;"",OR($Q$45&lt;$Q35,AND($Q$45=$Q35,$R$45&lt;$R35))),1,"")</f>
        <v/>
      </c>
      <c r="BF35" s="17" t="str">
        <f>IF(AND(Участники!$A35&lt;&gt;"",OR($Q$46&lt;$Q35,AND($Q$46=$Q35,$R$46&lt;$R35))),1,"")</f>
        <v/>
      </c>
      <c r="BG35" s="17" t="str">
        <f>IF(AND(Участники!$A35&lt;&gt;"",OR($Q$47&lt;$Q35,AND($Q$47=$Q35,$R$47&lt;$R35))),1,"")</f>
        <v/>
      </c>
      <c r="BH35" s="17" t="str">
        <f>IF(AND(Участники!$A35&lt;&gt;"",OR($Q$48&lt;$Q35,AND($Q$48=$Q35,$R$48&lt;$R35))),1,"")</f>
        <v/>
      </c>
      <c r="BI35" s="17" t="str">
        <f>IF(AND(Участники!$A35&lt;&gt;"",OR($Q$49&lt;$Q35,AND($Q$49=$Q35,$R$49&lt;$R35))),1,"")</f>
        <v/>
      </c>
      <c r="BJ35" s="17" t="str">
        <f>IF(AND(Участники!$A35&lt;&gt;"",OR($Q$50&lt;$Q35,AND($Q$50=$Q35,$R$50&lt;$R35))),1,"")</f>
        <v/>
      </c>
      <c r="BK35" s="17" t="str">
        <f>IF(AND(Участники!$A35&lt;&gt;"",OR($Q$51&lt;$Q35,AND($Q$51=$Q35,$R$51&lt;$R35))),1,"")</f>
        <v/>
      </c>
      <c r="BL35" s="17" t="str">
        <f>IF(AND(Участники!$A35&lt;&gt;"",OR($Q$52&lt;$Q35,AND($Q$52=$Q35,$R$52&lt;$R35))),1,"")</f>
        <v/>
      </c>
      <c r="BM35" s="17" t="str">
        <f>IF(AND(Участники!$A35&lt;&gt;"",OR($Q$53&lt;$Q35,AND($Q$53=$Q35,$R$53&lt;$R35))),1,"")</f>
        <v/>
      </c>
      <c r="BN35" s="17" t="str">
        <f>IF(AND(Участники!$A35&lt;&gt;"",OR($Q$54&lt;$Q35,AND($Q$54=$Q35,$R$54&lt;$R35))),1,"")</f>
        <v/>
      </c>
      <c r="BO35" s="17" t="str">
        <f>IF(AND(Участники!$A35&lt;&gt;"",OR($Q$55&lt;$Q35,AND($Q$55=$Q35,$R$55&lt;$R35))),1,"")</f>
        <v/>
      </c>
      <c r="BP35" s="17" t="str">
        <f>IF(AND(Участники!$A35&lt;&gt;"",OR($Q$56&lt;$Q35,AND($Q$56=$Q35,$R$56&lt;$R35))),1,"")</f>
        <v/>
      </c>
      <c r="BQ35" s="17" t="str">
        <f>IF(AND(Участники!$A35&lt;&gt;"",OR($Q$57&lt;$Q35,AND($Q$57=$Q35,$R$57&lt;$R35))),1,"")</f>
        <v/>
      </c>
      <c r="BR35" s="17" t="str">
        <f>IF(AND(Участники!$A35&lt;&gt;"",OR($Q$58&lt;$Q35,AND($Q$58=$Q35,$R$58&lt;$R35))),1,"")</f>
        <v/>
      </c>
      <c r="BS35" s="17" t="str">
        <f>IF(AND(Участники!$A35&lt;&gt;"",OR($Q$59&lt;$Q35,AND($Q$59=$Q35,$R$59&lt;$R35))),1,"")</f>
        <v/>
      </c>
      <c r="BT35" s="17" t="str">
        <f>IF(AND(Участники!$A35&lt;&gt;"",OR($Q$60&lt;$Q35,AND($Q$60=$Q35,$R$60&lt;$R35))),1,"")</f>
        <v/>
      </c>
      <c r="BW35" s="17">
        <f>IF(AND(Участники!$A35&lt;&gt;"",OR($Q$11&gt;$Q35,AND($Q$11=$Q35,$R$11&gt;$R35))),1,"")</f>
        <v>1</v>
      </c>
      <c r="BX35" s="17">
        <f>IF(AND(Участники!$A35&lt;&gt;"",OR($Q$12&gt;$Q35,AND($Q$12=$Q35,$R$12&gt;$R35))),1,"")</f>
        <v>1</v>
      </c>
      <c r="BY35" s="17">
        <f>IF(AND(Участники!$A35&lt;&gt;"",OR($Q$13&gt;$Q35,AND($Q$13=$Q35,$R$13&gt;$R35))),1,"")</f>
        <v>1</v>
      </c>
      <c r="BZ35" s="17" t="str">
        <f>IF(AND(Участники!$A35&lt;&gt;"",OR($Q$14&gt;$Q35,AND($Q$14=$Q35,$R$14&gt;$R35))),1,"")</f>
        <v/>
      </c>
      <c r="CA35" s="17">
        <f>IF(AND(Участники!$A35&lt;&gt;"",OR($Q$15&gt;$Q35,AND($Q$15=$Q35,$R$15&gt;$R35))),1,"")</f>
        <v>1</v>
      </c>
      <c r="CB35" s="17" t="str">
        <f>IF(AND(Участники!$A35&lt;&gt;"",OR($Q$16&gt;$Q35,AND($Q$16=$Q35,$R$16&gt;$R35))),1,"")</f>
        <v/>
      </c>
      <c r="CC35" s="17">
        <f>IF(AND(Участники!$A35&lt;&gt;"",OR($Q$17&gt;$Q35,AND($Q$17=$Q35,$R$17&gt;$R35))),1,"")</f>
        <v>1</v>
      </c>
      <c r="CD35" s="17">
        <f>IF(AND(Участники!$A35&lt;&gt;"",OR($Q$18&gt;$Q35,AND($Q$18=$Q35,$R$18&gt;$R35))),1,"")</f>
        <v>1</v>
      </c>
      <c r="CE35" s="17">
        <f>IF(AND(Участники!$A35&lt;&gt;"",OR($Q$19&gt;$Q35,AND($Q$19=$Q35,$R$19&gt;$R35))),1,"")</f>
        <v>1</v>
      </c>
      <c r="CF35" s="17">
        <f>IF(AND(Участники!$A35&lt;&gt;"",OR($Q$20&gt;$Q35,AND($Q$20=$Q35,$R$20&gt;$R35))),1,"")</f>
        <v>1</v>
      </c>
      <c r="CG35" s="17">
        <f>IF(AND(Участники!$A35&lt;&gt;"",OR($Q$21&gt;$Q35,AND($Q$21=$Q35,$R$21&gt;$R35))),1,"")</f>
        <v>1</v>
      </c>
      <c r="CH35" s="17">
        <f>IF(AND(Участники!$A35&lt;&gt;"",OR($Q$22&gt;$Q35,AND($Q$22=$Q35,$R$22&gt;$R35))),1,"")</f>
        <v>1</v>
      </c>
      <c r="CI35" s="17" t="str">
        <f>IF(AND(Участники!$A35&lt;&gt;"",OR($Q$23&gt;$Q35,AND($Q$23=$Q35,$R$23&gt;$R35))),1,"")</f>
        <v/>
      </c>
      <c r="CJ35" s="17">
        <f>IF(AND(Участники!$A35&lt;&gt;"",OR($Q$24&gt;$Q35,AND($Q$24=$Q35,$R$24&gt;$R35))),1,"")</f>
        <v>1</v>
      </c>
      <c r="CK35" s="17">
        <f>IF(AND(Участники!$A35&lt;&gt;"",OR($Q$25&gt;$Q35,AND($Q$25=$Q35,$R$25&gt;$R35))),1,"")</f>
        <v>1</v>
      </c>
      <c r="CL35" s="17">
        <f>IF(AND(Участники!$A35&lt;&gt;"",OR($Q$26&gt;$Q35,AND($Q$26=$Q35,$R$26&gt;$R35))),1,"")</f>
        <v>1</v>
      </c>
      <c r="CM35" s="17">
        <f>IF(AND(Участники!$A35&lt;&gt;"",OR($Q$27&gt;$Q35,AND($Q$27=$Q35,$R$27&gt;$R35))),1,"")</f>
        <v>1</v>
      </c>
      <c r="CN35" s="17">
        <f>IF(AND(Участники!$A35&lt;&gt;"",OR($Q$28&gt;$Q35,AND($Q$28=$Q35,$R$28&gt;$R35))),1,"")</f>
        <v>1</v>
      </c>
      <c r="CO35" s="17">
        <f>IF(AND(Участники!$A35&lt;&gt;"",OR($Q$29&gt;$Q35,AND($Q$29=$Q35,$R$29&gt;$R35))),1,"")</f>
        <v>1</v>
      </c>
      <c r="CP35" s="17">
        <f>IF(AND(Участники!$A35&lt;&gt;"",OR($Q$30&gt;$Q35,AND($Q$30=$Q35,$R$30&gt;$R35))),1,"")</f>
        <v>1</v>
      </c>
      <c r="CQ35" s="17" t="str">
        <f>IF(AND(Участники!$A35&lt;&gt;"",OR($Q$31&gt;$Q35,AND($Q$31=$Q35,$R$31&gt;$R35))),1,"")</f>
        <v/>
      </c>
      <c r="CR35" s="17">
        <f>IF(AND(Участники!$A35&lt;&gt;"",OR($Q$32&gt;$Q35,AND($Q$32=$Q35,$R$32&gt;$R35))),1,"")</f>
        <v>1</v>
      </c>
      <c r="CS35" s="17">
        <f>IF(AND(Участники!$A35&lt;&gt;"",OR($Q$33&gt;$Q35,AND($Q$33=$Q35,$R$33&gt;$R35))),1,"")</f>
        <v>1</v>
      </c>
      <c r="CT35" s="17">
        <f>IF(AND(Участники!$A35&lt;&gt;"",OR($Q$34&gt;$Q35,AND($Q$34=$Q35,$R$34&gt;$R35))),1,"")</f>
        <v>1</v>
      </c>
      <c r="CU35" s="16" t="str">
        <f>IF(AND(Участники!$A35&lt;&gt;"",OR($Q$35&gt;$Q35,AND($Q$35=$Q35,$R$35&gt;$R35))),1,"")</f>
        <v/>
      </c>
      <c r="CV35" s="17" t="str">
        <f>IF(AND(Участники!$A35&lt;&gt;"",OR($Q$36&gt;$Q35,AND($Q$36=$Q35,$R$36&gt;$R35))),1,"")</f>
        <v/>
      </c>
      <c r="CW35" s="17">
        <f>IF(AND(Участники!$A35&lt;&gt;"",OR($Q$37&gt;$Q35,AND($Q$37=$Q35,$R$37&gt;$R35))),1,"")</f>
        <v>1</v>
      </c>
      <c r="CX35" s="17">
        <f>IF(AND(Участники!$A35&lt;&gt;"",OR($Q$38&gt;$Q35,AND($Q$38=$Q35,$R$38&gt;$R35))),1,"")</f>
        <v>1</v>
      </c>
      <c r="CY35" s="17" t="str">
        <f>IF(AND(Участники!$A35&lt;&gt;"",OR($Q$39&gt;$Q35,AND($Q$39=$Q35,$R$39&gt;$R35))),1,"")</f>
        <v/>
      </c>
      <c r="CZ35" s="17">
        <f>IF(AND(Участники!$A35&lt;&gt;"",OR($Q$40&gt;$Q35,AND($Q$40=$Q35,$R$40&gt;$R35))),1,"")</f>
        <v>1</v>
      </c>
      <c r="DA35" s="17">
        <f>IF(AND(Участники!$A35&lt;&gt;"",OR($Q$41&gt;$Q35,AND($Q$41=$Q35,$R$41&gt;$R35))),1,"")</f>
        <v>1</v>
      </c>
      <c r="DB35" s="17">
        <f>IF(AND(Участники!$A35&lt;&gt;"",OR($Q$42&gt;$Q35,AND($Q$42=$Q35,$R$42&gt;$R35))),1,"")</f>
        <v>1</v>
      </c>
      <c r="DC35" s="17">
        <f>IF(AND(Участники!$A35&lt;&gt;"",OR($Q$43&gt;$Q35,AND($Q$43=$Q35,$R$43&gt;$R35))),1,"")</f>
        <v>1</v>
      </c>
      <c r="DD35" s="17">
        <f>IF(AND(Участники!$A35&lt;&gt;"",OR($Q$44&gt;$Q35,AND($Q$44=$Q35,$R$44&gt;$R35))),1,"")</f>
        <v>1</v>
      </c>
      <c r="DE35" s="17">
        <f>IF(AND(Участники!$A35&lt;&gt;"",OR($Q$45&gt;$Q35,AND($Q$45=$Q35,$R$45&gt;$R35))),1,"")</f>
        <v>1</v>
      </c>
      <c r="DF35" s="17">
        <f>IF(AND(Участники!$A35&lt;&gt;"",OR($Q$46&gt;$Q35,AND($Q$46=$Q35,$R$46&gt;$R35))),1,"")</f>
        <v>1</v>
      </c>
      <c r="DG35" s="17">
        <f>IF(AND(Участники!$A35&lt;&gt;"",OR($Q$47&gt;$Q35,AND($Q$47=$Q35,$R$47&gt;$R35))),1,"")</f>
        <v>1</v>
      </c>
      <c r="DH35" s="17">
        <f>IF(AND(Участники!$A35&lt;&gt;"",OR($Q$48&gt;$Q35,AND($Q$48=$Q35,$R$48&gt;$R35))),1,"")</f>
        <v>1</v>
      </c>
      <c r="DI35" s="17">
        <f>IF(AND(Участники!$A35&lt;&gt;"",OR($Q$49&gt;$Q35,AND($Q$49=$Q35,$R$49&gt;$R35))),1,"")</f>
        <v>1</v>
      </c>
      <c r="DJ35" s="17">
        <f>IF(AND(Участники!$A35&lt;&gt;"",OR($Q$50&gt;$Q35,AND($Q$50=$Q35,$R$50&gt;$R35))),1,"")</f>
        <v>1</v>
      </c>
      <c r="DK35" s="17">
        <f>IF(AND(Участники!$A35&lt;&gt;"",OR($Q$51&gt;$Q35,AND($Q$51=$Q35,$R$51&gt;$R35))),1,"")</f>
        <v>1</v>
      </c>
      <c r="DL35" s="17">
        <f>IF(AND(Участники!$A35&lt;&gt;"",OR($Q$52&gt;$Q35,AND($Q$52=$Q35,$R$52&gt;$R35))),1,"")</f>
        <v>1</v>
      </c>
      <c r="DM35" s="17">
        <f>IF(AND(Участники!$A35&lt;&gt;"",OR($Q$53&gt;$Q35,AND($Q$53=$Q35,$R$53&gt;$R35))),1,"")</f>
        <v>1</v>
      </c>
      <c r="DN35" s="17">
        <f>IF(AND(Участники!$A35&lt;&gt;"",OR($Q$54&gt;$Q35,AND($Q$54=$Q35,$R$54&gt;$R35))),1,"")</f>
        <v>1</v>
      </c>
      <c r="DO35" s="17">
        <f>IF(AND(Участники!$A35&lt;&gt;"",OR($Q$55&gt;$Q35,AND($Q$55=$Q35,$R$55&gt;$R35))),1,"")</f>
        <v>1</v>
      </c>
      <c r="DP35" s="17">
        <f>IF(AND(Участники!$A35&lt;&gt;"",OR($Q$56&gt;$Q35,AND($Q$56=$Q35,$R$56&gt;$R35))),1,"")</f>
        <v>1</v>
      </c>
      <c r="DQ35" s="17">
        <f>IF(AND(Участники!$A35&lt;&gt;"",OR($Q$57&gt;$Q35,AND($Q$57=$Q35,$R$57&gt;$R35))),1,"")</f>
        <v>1</v>
      </c>
      <c r="DR35" s="17">
        <f>IF(AND(Участники!$A35&lt;&gt;"",OR($Q$58&gt;$Q35,AND($Q$58=$Q35,$R$58&gt;$R35))),1,"")</f>
        <v>1</v>
      </c>
      <c r="DS35" s="17">
        <f>IF(AND(Участники!$A35&lt;&gt;"",OR($Q$59&gt;$Q35,AND($Q$59=$Q35,$R$59&gt;$R35))),1,"")</f>
        <v>1</v>
      </c>
      <c r="DT35" s="17">
        <f>IF(AND(Участники!$A35&lt;&gt;"",OR($Q$60&gt;$Q35,AND($Q$60=$Q35,$R$60&gt;$R35))),1,"")</f>
        <v>1</v>
      </c>
      <c r="DV35" s="18">
        <v>1</v>
      </c>
      <c r="DW35" s="19">
        <f>IF(Участники!A35="","",IF($AU$61+1=Участники!$B$6-CU$61,$AU$61+1,$AU$61+SUMIF(S$11:S35,CONCATENATE("=",S35),DV$11:DV35)))</f>
        <v>25</v>
      </c>
    </row>
    <row r="36" spans="1:127" x14ac:dyDescent="0.25">
      <c r="A36" s="49" t="s">
        <v>65</v>
      </c>
      <c r="B36" s="49" t="s">
        <v>30</v>
      </c>
      <c r="C36" s="49" t="s">
        <v>97</v>
      </c>
      <c r="D36" s="13"/>
      <c r="E36" s="2"/>
      <c r="F36" s="2"/>
      <c r="G36" s="2"/>
      <c r="H36" s="2"/>
      <c r="I36" s="2"/>
      <c r="J36" s="2"/>
      <c r="K36" s="2"/>
      <c r="L36" s="2"/>
      <c r="M36" s="2"/>
      <c r="N36" s="2"/>
      <c r="O36" s="14">
        <f>Тур1!N36</f>
        <v>5</v>
      </c>
      <c r="P36" s="14">
        <f>Тур2!N36</f>
        <v>1</v>
      </c>
      <c r="Q36" s="15">
        <f t="shared" si="0"/>
        <v>6</v>
      </c>
      <c r="R36" s="15">
        <f>IF(A36="","",Тур1!O36+Тур2!O36)</f>
        <v>53</v>
      </c>
      <c r="S36" s="15">
        <f>IF(Участники!A36="","",IF($AV$61+1=Участники!$B$6-CV$61,$AV$61+1,CONCATENATE($AV$61+1,"-",Участники!$B$6-CV$61)))</f>
        <v>29</v>
      </c>
      <c r="T36" s="5">
        <v>1</v>
      </c>
      <c r="W36" s="17" t="str">
        <f>IF(AND(Участники!$A36&lt;&gt;"",OR($Q$11&lt;$Q36,AND($Q$11=$Q36,$R$11&lt;$R36))),1,"")</f>
        <v/>
      </c>
      <c r="X36" s="17" t="str">
        <f>IF(AND(Участники!$A36&lt;&gt;"",OR($Q$12&lt;$Q36,AND($Q$12=$Q36,$R$12&lt;$R36))),1,"")</f>
        <v/>
      </c>
      <c r="Y36" s="17" t="str">
        <f>IF(AND(Участники!$A36&lt;&gt;"",OR($Q$13&lt;$Q36,AND($Q$13=$Q36,$R$13&lt;$R36))),1,"")</f>
        <v/>
      </c>
      <c r="Z36" s="17" t="str">
        <f>IF(AND(Участники!$A36&lt;&gt;"",OR($Q$14&lt;$Q36,AND($Q$14=$Q36,$R$14&lt;$R36))),1,"")</f>
        <v/>
      </c>
      <c r="AA36" s="17" t="str">
        <f>IF(AND(Участники!$A36&lt;&gt;"",OR($Q$15&lt;$Q36,AND($Q$15=$Q36,$R$15&lt;$R36))),1,"")</f>
        <v/>
      </c>
      <c r="AB36" s="17" t="str">
        <f>IF(AND(Участники!$A36&lt;&gt;"",OR($Q$16&lt;$Q36,AND($Q$16=$Q36,$R$16&lt;$R36))),1,"")</f>
        <v/>
      </c>
      <c r="AC36" s="17" t="str">
        <f>IF(AND(Участники!$A36&lt;&gt;"",OR($Q$17&lt;$Q36,AND($Q$17=$Q36,$R$17&lt;$R36))),1,"")</f>
        <v/>
      </c>
      <c r="AD36" s="17" t="str">
        <f>IF(AND(Участники!$A36&lt;&gt;"",OR($Q$18&lt;$Q36,AND($Q$18=$Q36,$R$18&lt;$R36))),1,"")</f>
        <v/>
      </c>
      <c r="AE36" s="17" t="str">
        <f>IF(AND(Участники!$A36&lt;&gt;"",OR($Q$19&lt;$Q36,AND($Q$19=$Q36,$R$19&lt;$R36))),1,"")</f>
        <v/>
      </c>
      <c r="AF36" s="17" t="str">
        <f>IF(AND(Участники!$A36&lt;&gt;"",OR($Q$20&lt;$Q36,AND($Q$20=$Q36,$R$20&lt;$R36))),1,"")</f>
        <v/>
      </c>
      <c r="AG36" s="17" t="str">
        <f>IF(AND(Участники!$A36&lt;&gt;"",OR($Q$21&lt;$Q36,AND($Q$21=$Q36,$R$21&lt;$R36))),1,"")</f>
        <v/>
      </c>
      <c r="AH36" s="17" t="str">
        <f>IF(AND(Участники!$A36&lt;&gt;"",OR($Q$22&lt;$Q36,AND($Q$22=$Q36,$R$22&lt;$R36))),1,"")</f>
        <v/>
      </c>
      <c r="AI36" s="17" t="str">
        <f>IF(AND(Участники!$A36&lt;&gt;"",OR($Q$23&lt;$Q36,AND($Q$23=$Q36,$R$23&lt;$R36))),1,"")</f>
        <v/>
      </c>
      <c r="AJ36" s="17" t="str">
        <f>IF(AND(Участники!$A36&lt;&gt;"",OR($Q$24&lt;$Q36,AND($Q$24=$Q36,$R$24&lt;$R36))),1,"")</f>
        <v/>
      </c>
      <c r="AK36" s="17" t="str">
        <f>IF(AND(Участники!$A36&lt;&gt;"",OR($Q$25&lt;$Q36,AND($Q$25=$Q36,$R$25&lt;$R36))),1,"")</f>
        <v/>
      </c>
      <c r="AL36" s="17" t="str">
        <f>IF(AND(Участники!$A36&lt;&gt;"",OR($Q$26&lt;$Q36,AND($Q$26=$Q36,$R$26&lt;$R36))),1,"")</f>
        <v/>
      </c>
      <c r="AM36" s="17" t="str">
        <f>IF(AND(Участники!$A36&lt;&gt;"",OR($Q$27&lt;$Q36,AND($Q$27=$Q36,$R$27&lt;$R36))),1,"")</f>
        <v/>
      </c>
      <c r="AN36" s="17" t="str">
        <f>IF(AND(Участники!$A36&lt;&gt;"",OR($Q$28&lt;$Q36,AND($Q$28=$Q36,$R$28&lt;$R36))),1,"")</f>
        <v/>
      </c>
      <c r="AO36" s="17" t="str">
        <f>IF(AND(Участники!$A36&lt;&gt;"",OR($Q$29&lt;$Q36,AND($Q$29=$Q36,$R$29&lt;$R36))),1,"")</f>
        <v/>
      </c>
      <c r="AP36" s="17" t="str">
        <f>IF(AND(Участники!$A36&lt;&gt;"",OR($Q$30&lt;$Q36,AND($Q$30=$Q36,$R$30&lt;$R36))),1,"")</f>
        <v/>
      </c>
      <c r="AQ36" s="17" t="str">
        <f>IF(AND(Участники!$A36&lt;&gt;"",OR($Q$31&lt;$Q36,AND($Q$31=$Q36,$R$31&lt;$R36))),1,"")</f>
        <v/>
      </c>
      <c r="AR36" s="17" t="str">
        <f>IF(AND(Участники!$A36&lt;&gt;"",OR($Q$32&lt;$Q36,AND($Q$32=$Q36,$R$32&lt;$R36))),1,"")</f>
        <v/>
      </c>
      <c r="AS36" s="17" t="str">
        <f>IF(AND(Участники!$A36&lt;&gt;"",OR($Q$33&lt;$Q36,AND($Q$33=$Q36,$R$33&lt;$R36))),1,"")</f>
        <v/>
      </c>
      <c r="AT36" s="17" t="str">
        <f>IF(AND(Участники!$A36&lt;&gt;"",OR($Q$34&lt;$Q36,AND($Q$34=$Q36,$R$34&lt;$R36))),1,"")</f>
        <v/>
      </c>
      <c r="AU36" s="17" t="str">
        <f>IF(AND(Участники!$A36&lt;&gt;"",OR($Q$35&lt;$Q36,AND($Q$35=$Q36,$R$35&lt;$R36))),1,"")</f>
        <v/>
      </c>
      <c r="AV36" s="16" t="str">
        <f>IF(AND(Участники!$A36&lt;&gt;"",OR($Q$36&lt;$Q36,AND($Q$36=$Q36,$R$36&lt;$R36))),1,"")</f>
        <v/>
      </c>
      <c r="AW36" s="17" t="str">
        <f>IF(AND(Участники!$A36&lt;&gt;"",OR($Q$37&lt;$Q36,AND($Q$37=$Q36,$R$37&lt;$R36))),1,"")</f>
        <v/>
      </c>
      <c r="AX36" s="17" t="str">
        <f>IF(AND(Участники!$A36&lt;&gt;"",OR($Q$38&lt;$Q36,AND($Q$38=$Q36,$R$38&lt;$R36))),1,"")</f>
        <v/>
      </c>
      <c r="AY36" s="17">
        <f>IF(AND(Участники!$A36&lt;&gt;"",OR($Q$39&lt;$Q36,AND($Q$39=$Q36,$R$39&lt;$R36))),1,"")</f>
        <v>1</v>
      </c>
      <c r="AZ36" s="17" t="str">
        <f>IF(AND(Участники!$A36&lt;&gt;"",OR($Q$40&lt;$Q36,AND($Q$40=$Q36,$R$40&lt;$R36))),1,"")</f>
        <v/>
      </c>
      <c r="BA36" s="17" t="str">
        <f>IF(AND(Участники!$A36&lt;&gt;"",OR($Q$41&lt;$Q36,AND($Q$41=$Q36,$R$41&lt;$R36))),1,"")</f>
        <v/>
      </c>
      <c r="BB36" s="17" t="str">
        <f>IF(AND(Участники!$A36&lt;&gt;"",OR($Q$42&lt;$Q36,AND($Q$42=$Q36,$R$42&lt;$R36))),1,"")</f>
        <v/>
      </c>
      <c r="BC36" s="17" t="str">
        <f>IF(AND(Участники!$A36&lt;&gt;"",OR($Q$43&lt;$Q36,AND($Q$43=$Q36,$R$43&lt;$R36))),1,"")</f>
        <v/>
      </c>
      <c r="BD36" s="17" t="str">
        <f>IF(AND(Участники!$A36&lt;&gt;"",OR($Q$44&lt;$Q36,AND($Q$44=$Q36,$R$44&lt;$R36))),1,"")</f>
        <v/>
      </c>
      <c r="BE36" s="17" t="str">
        <f>IF(AND(Участники!$A36&lt;&gt;"",OR($Q$45&lt;$Q36,AND($Q$45=$Q36,$R$45&lt;$R36))),1,"")</f>
        <v/>
      </c>
      <c r="BF36" s="17" t="str">
        <f>IF(AND(Участники!$A36&lt;&gt;"",OR($Q$46&lt;$Q36,AND($Q$46=$Q36,$R$46&lt;$R36))),1,"")</f>
        <v/>
      </c>
      <c r="BG36" s="17" t="str">
        <f>IF(AND(Участники!$A36&lt;&gt;"",OR($Q$47&lt;$Q36,AND($Q$47=$Q36,$R$47&lt;$R36))),1,"")</f>
        <v/>
      </c>
      <c r="BH36" s="17" t="str">
        <f>IF(AND(Участники!$A36&lt;&gt;"",OR($Q$48&lt;$Q36,AND($Q$48=$Q36,$R$48&lt;$R36))),1,"")</f>
        <v/>
      </c>
      <c r="BI36" s="17" t="str">
        <f>IF(AND(Участники!$A36&lt;&gt;"",OR($Q$49&lt;$Q36,AND($Q$49=$Q36,$R$49&lt;$R36))),1,"")</f>
        <v/>
      </c>
      <c r="BJ36" s="17" t="str">
        <f>IF(AND(Участники!$A36&lt;&gt;"",OR($Q$50&lt;$Q36,AND($Q$50=$Q36,$R$50&lt;$R36))),1,"")</f>
        <v/>
      </c>
      <c r="BK36" s="17" t="str">
        <f>IF(AND(Участники!$A36&lt;&gt;"",OR($Q$51&lt;$Q36,AND($Q$51=$Q36,$R$51&lt;$R36))),1,"")</f>
        <v/>
      </c>
      <c r="BL36" s="17" t="str">
        <f>IF(AND(Участники!$A36&lt;&gt;"",OR($Q$52&lt;$Q36,AND($Q$52=$Q36,$R$52&lt;$R36))),1,"")</f>
        <v/>
      </c>
      <c r="BM36" s="17" t="str">
        <f>IF(AND(Участники!$A36&lt;&gt;"",OR($Q$53&lt;$Q36,AND($Q$53=$Q36,$R$53&lt;$R36))),1,"")</f>
        <v/>
      </c>
      <c r="BN36" s="17" t="str">
        <f>IF(AND(Участники!$A36&lt;&gt;"",OR($Q$54&lt;$Q36,AND($Q$54=$Q36,$R$54&lt;$R36))),1,"")</f>
        <v/>
      </c>
      <c r="BO36" s="17" t="str">
        <f>IF(AND(Участники!$A36&lt;&gt;"",OR($Q$55&lt;$Q36,AND($Q$55=$Q36,$R$55&lt;$R36))),1,"")</f>
        <v/>
      </c>
      <c r="BP36" s="17" t="str">
        <f>IF(AND(Участники!$A36&lt;&gt;"",OR($Q$56&lt;$Q36,AND($Q$56=$Q36,$R$56&lt;$R36))),1,"")</f>
        <v/>
      </c>
      <c r="BQ36" s="17" t="str">
        <f>IF(AND(Участники!$A36&lt;&gt;"",OR($Q$57&lt;$Q36,AND($Q$57=$Q36,$R$57&lt;$R36))),1,"")</f>
        <v/>
      </c>
      <c r="BR36" s="17" t="str">
        <f>IF(AND(Участники!$A36&lt;&gt;"",OR($Q$58&lt;$Q36,AND($Q$58=$Q36,$R$58&lt;$R36))),1,"")</f>
        <v/>
      </c>
      <c r="BS36" s="17" t="str">
        <f>IF(AND(Участники!$A36&lt;&gt;"",OR($Q$59&lt;$Q36,AND($Q$59=$Q36,$R$59&lt;$R36))),1,"")</f>
        <v/>
      </c>
      <c r="BT36" s="17" t="str">
        <f>IF(AND(Участники!$A36&lt;&gt;"",OR($Q$60&lt;$Q36,AND($Q$60=$Q36,$R$60&lt;$R36))),1,"")</f>
        <v/>
      </c>
      <c r="BW36" s="17">
        <f>IF(AND(Участники!$A36&lt;&gt;"",OR($Q$11&gt;$Q36,AND($Q$11=$Q36,$R$11&gt;$R36))),1,"")</f>
        <v>1</v>
      </c>
      <c r="BX36" s="17">
        <f>IF(AND(Участники!$A36&lt;&gt;"",OR($Q$12&gt;$Q36,AND($Q$12=$Q36,$R$12&gt;$R36))),1,"")</f>
        <v>1</v>
      </c>
      <c r="BY36" s="17">
        <f>IF(AND(Участники!$A36&lt;&gt;"",OR($Q$13&gt;$Q36,AND($Q$13=$Q36,$R$13&gt;$R36))),1,"")</f>
        <v>1</v>
      </c>
      <c r="BZ36" s="17">
        <f>IF(AND(Участники!$A36&lt;&gt;"",OR($Q$14&gt;$Q36,AND($Q$14=$Q36,$R$14&gt;$R36))),1,"")</f>
        <v>1</v>
      </c>
      <c r="CA36" s="17">
        <f>IF(AND(Участники!$A36&lt;&gt;"",OR($Q$15&gt;$Q36,AND($Q$15=$Q36,$R$15&gt;$R36))),1,"")</f>
        <v>1</v>
      </c>
      <c r="CB36" s="17">
        <f>IF(AND(Участники!$A36&lt;&gt;"",OR($Q$16&gt;$Q36,AND($Q$16=$Q36,$R$16&gt;$R36))),1,"")</f>
        <v>1</v>
      </c>
      <c r="CC36" s="17">
        <f>IF(AND(Участники!$A36&lt;&gt;"",OR($Q$17&gt;$Q36,AND($Q$17=$Q36,$R$17&gt;$R36))),1,"")</f>
        <v>1</v>
      </c>
      <c r="CD36" s="17">
        <f>IF(AND(Участники!$A36&lt;&gt;"",OR($Q$18&gt;$Q36,AND($Q$18=$Q36,$R$18&gt;$R36))),1,"")</f>
        <v>1</v>
      </c>
      <c r="CE36" s="17">
        <f>IF(AND(Участники!$A36&lt;&gt;"",OR($Q$19&gt;$Q36,AND($Q$19=$Q36,$R$19&gt;$R36))),1,"")</f>
        <v>1</v>
      </c>
      <c r="CF36" s="17">
        <f>IF(AND(Участники!$A36&lt;&gt;"",OR($Q$20&gt;$Q36,AND($Q$20=$Q36,$R$20&gt;$R36))),1,"")</f>
        <v>1</v>
      </c>
      <c r="CG36" s="17">
        <f>IF(AND(Участники!$A36&lt;&gt;"",OR($Q$21&gt;$Q36,AND($Q$21=$Q36,$R$21&gt;$R36))),1,"")</f>
        <v>1</v>
      </c>
      <c r="CH36" s="17">
        <f>IF(AND(Участники!$A36&lt;&gt;"",OR($Q$22&gt;$Q36,AND($Q$22=$Q36,$R$22&gt;$R36))),1,"")</f>
        <v>1</v>
      </c>
      <c r="CI36" s="17">
        <f>IF(AND(Участники!$A36&lt;&gt;"",OR($Q$23&gt;$Q36,AND($Q$23=$Q36,$R$23&gt;$R36))),1,"")</f>
        <v>1</v>
      </c>
      <c r="CJ36" s="17">
        <f>IF(AND(Участники!$A36&lt;&gt;"",OR($Q$24&gt;$Q36,AND($Q$24=$Q36,$R$24&gt;$R36))),1,"")</f>
        <v>1</v>
      </c>
      <c r="CK36" s="17">
        <f>IF(AND(Участники!$A36&lt;&gt;"",OR($Q$25&gt;$Q36,AND($Q$25=$Q36,$R$25&gt;$R36))),1,"")</f>
        <v>1</v>
      </c>
      <c r="CL36" s="17">
        <f>IF(AND(Участники!$A36&lt;&gt;"",OR($Q$26&gt;$Q36,AND($Q$26=$Q36,$R$26&gt;$R36))),1,"")</f>
        <v>1</v>
      </c>
      <c r="CM36" s="17">
        <f>IF(AND(Участники!$A36&lt;&gt;"",OR($Q$27&gt;$Q36,AND($Q$27=$Q36,$R$27&gt;$R36))),1,"")</f>
        <v>1</v>
      </c>
      <c r="CN36" s="17">
        <f>IF(AND(Участники!$A36&lt;&gt;"",OR($Q$28&gt;$Q36,AND($Q$28=$Q36,$R$28&gt;$R36))),1,"")</f>
        <v>1</v>
      </c>
      <c r="CO36" s="17">
        <f>IF(AND(Участники!$A36&lt;&gt;"",OR($Q$29&gt;$Q36,AND($Q$29=$Q36,$R$29&gt;$R36))),1,"")</f>
        <v>1</v>
      </c>
      <c r="CP36" s="17">
        <f>IF(AND(Участники!$A36&lt;&gt;"",OR($Q$30&gt;$Q36,AND($Q$30=$Q36,$R$30&gt;$R36))),1,"")</f>
        <v>1</v>
      </c>
      <c r="CQ36" s="17">
        <f>IF(AND(Участники!$A36&lt;&gt;"",OR($Q$31&gt;$Q36,AND($Q$31=$Q36,$R$31&gt;$R36))),1,"")</f>
        <v>1</v>
      </c>
      <c r="CR36" s="17">
        <f>IF(AND(Участники!$A36&lt;&gt;"",OR($Q$32&gt;$Q36,AND($Q$32=$Q36,$R$32&gt;$R36))),1,"")</f>
        <v>1</v>
      </c>
      <c r="CS36" s="17">
        <f>IF(AND(Участники!$A36&lt;&gt;"",OR($Q$33&gt;$Q36,AND($Q$33=$Q36,$R$33&gt;$R36))),1,"")</f>
        <v>1</v>
      </c>
      <c r="CT36" s="17">
        <f>IF(AND(Участники!$A36&lt;&gt;"",OR($Q$34&gt;$Q36,AND($Q$34=$Q36,$R$34&gt;$R36))),1,"")</f>
        <v>1</v>
      </c>
      <c r="CU36" s="17">
        <f>IF(AND(Участники!$A36&lt;&gt;"",OR($Q$35&gt;$Q36,AND($Q$35=$Q36,$R$35&gt;$R36))),1,"")</f>
        <v>1</v>
      </c>
      <c r="CV36" s="16" t="str">
        <f>IF(AND(Участники!$A36&lt;&gt;"",OR($Q$36&gt;$Q36,AND($Q$36=$Q36,$R$36&gt;$R36))),1,"")</f>
        <v/>
      </c>
      <c r="CW36" s="17">
        <f>IF(AND(Участники!$A36&lt;&gt;"",OR($Q$37&gt;$Q36,AND($Q$37=$Q36,$R$37&gt;$R36))),1,"")</f>
        <v>1</v>
      </c>
      <c r="CX36" s="17">
        <f>IF(AND(Участники!$A36&lt;&gt;"",OR($Q$38&gt;$Q36,AND($Q$38=$Q36,$R$38&gt;$R36))),1,"")</f>
        <v>1</v>
      </c>
      <c r="CY36" s="17" t="str">
        <f>IF(AND(Участники!$A36&lt;&gt;"",OR($Q$39&gt;$Q36,AND($Q$39=$Q36,$R$39&gt;$R36))),1,"")</f>
        <v/>
      </c>
      <c r="CZ36" s="17">
        <f>IF(AND(Участники!$A36&lt;&gt;"",OR($Q$40&gt;$Q36,AND($Q$40=$Q36,$R$40&gt;$R36))),1,"")</f>
        <v>1</v>
      </c>
      <c r="DA36" s="17">
        <f>IF(AND(Участники!$A36&lt;&gt;"",OR($Q$41&gt;$Q36,AND($Q$41=$Q36,$R$41&gt;$R36))),1,"")</f>
        <v>1</v>
      </c>
      <c r="DB36" s="17">
        <f>IF(AND(Участники!$A36&lt;&gt;"",OR($Q$42&gt;$Q36,AND($Q$42=$Q36,$R$42&gt;$R36))),1,"")</f>
        <v>1</v>
      </c>
      <c r="DC36" s="17">
        <f>IF(AND(Участники!$A36&lt;&gt;"",OR($Q$43&gt;$Q36,AND($Q$43=$Q36,$R$43&gt;$R36))),1,"")</f>
        <v>1</v>
      </c>
      <c r="DD36" s="17">
        <f>IF(AND(Участники!$A36&lt;&gt;"",OR($Q$44&gt;$Q36,AND($Q$44=$Q36,$R$44&gt;$R36))),1,"")</f>
        <v>1</v>
      </c>
      <c r="DE36" s="17">
        <f>IF(AND(Участники!$A36&lt;&gt;"",OR($Q$45&gt;$Q36,AND($Q$45=$Q36,$R$45&gt;$R36))),1,"")</f>
        <v>1</v>
      </c>
      <c r="DF36" s="17">
        <f>IF(AND(Участники!$A36&lt;&gt;"",OR($Q$46&gt;$Q36,AND($Q$46=$Q36,$R$46&gt;$R36))),1,"")</f>
        <v>1</v>
      </c>
      <c r="DG36" s="17">
        <f>IF(AND(Участники!$A36&lt;&gt;"",OR($Q$47&gt;$Q36,AND($Q$47=$Q36,$R$47&gt;$R36))),1,"")</f>
        <v>1</v>
      </c>
      <c r="DH36" s="17">
        <f>IF(AND(Участники!$A36&lt;&gt;"",OR($Q$48&gt;$Q36,AND($Q$48=$Q36,$R$48&gt;$R36))),1,"")</f>
        <v>1</v>
      </c>
      <c r="DI36" s="17">
        <f>IF(AND(Участники!$A36&lt;&gt;"",OR($Q$49&gt;$Q36,AND($Q$49=$Q36,$R$49&gt;$R36))),1,"")</f>
        <v>1</v>
      </c>
      <c r="DJ36" s="17">
        <f>IF(AND(Участники!$A36&lt;&gt;"",OR($Q$50&gt;$Q36,AND($Q$50=$Q36,$R$50&gt;$R36))),1,"")</f>
        <v>1</v>
      </c>
      <c r="DK36" s="17">
        <f>IF(AND(Участники!$A36&lt;&gt;"",OR($Q$51&gt;$Q36,AND($Q$51=$Q36,$R$51&gt;$R36))),1,"")</f>
        <v>1</v>
      </c>
      <c r="DL36" s="17">
        <f>IF(AND(Участники!$A36&lt;&gt;"",OR($Q$52&gt;$Q36,AND($Q$52=$Q36,$R$52&gt;$R36))),1,"")</f>
        <v>1</v>
      </c>
      <c r="DM36" s="17">
        <f>IF(AND(Участники!$A36&lt;&gt;"",OR($Q$53&gt;$Q36,AND($Q$53=$Q36,$R$53&gt;$R36))),1,"")</f>
        <v>1</v>
      </c>
      <c r="DN36" s="17">
        <f>IF(AND(Участники!$A36&lt;&gt;"",OR($Q$54&gt;$Q36,AND($Q$54=$Q36,$R$54&gt;$R36))),1,"")</f>
        <v>1</v>
      </c>
      <c r="DO36" s="17">
        <f>IF(AND(Участники!$A36&lt;&gt;"",OR($Q$55&gt;$Q36,AND($Q$55=$Q36,$R$55&gt;$R36))),1,"")</f>
        <v>1</v>
      </c>
      <c r="DP36" s="17">
        <f>IF(AND(Участники!$A36&lt;&gt;"",OR($Q$56&gt;$Q36,AND($Q$56=$Q36,$R$56&gt;$R36))),1,"")</f>
        <v>1</v>
      </c>
      <c r="DQ36" s="17">
        <f>IF(AND(Участники!$A36&lt;&gt;"",OR($Q$57&gt;$Q36,AND($Q$57=$Q36,$R$57&gt;$R36))),1,"")</f>
        <v>1</v>
      </c>
      <c r="DR36" s="17">
        <f>IF(AND(Участники!$A36&lt;&gt;"",OR($Q$58&gt;$Q36,AND($Q$58=$Q36,$R$58&gt;$R36))),1,"")</f>
        <v>1</v>
      </c>
      <c r="DS36" s="17">
        <f>IF(AND(Участники!$A36&lt;&gt;"",OR($Q$59&gt;$Q36,AND($Q$59=$Q36,$R$59&gt;$R36))),1,"")</f>
        <v>1</v>
      </c>
      <c r="DT36" s="17">
        <f>IF(AND(Участники!$A36&lt;&gt;"",OR($Q$60&gt;$Q36,AND($Q$60=$Q36,$R$60&gt;$R36))),1,"")</f>
        <v>1</v>
      </c>
      <c r="DV36" s="18">
        <v>1</v>
      </c>
      <c r="DW36" s="19">
        <f>IF(Участники!A36="","",IF($AV$61+1=Участники!$B$6-CV$61,$AV$61+1,$AV$61+SUMIF(S$11:S36,CONCATENATE("=",S36),DV$11:DV36)))</f>
        <v>29</v>
      </c>
    </row>
    <row r="37" spans="1:127" x14ac:dyDescent="0.25">
      <c r="A37" s="49" t="s">
        <v>66</v>
      </c>
      <c r="B37" s="49" t="s">
        <v>42</v>
      </c>
      <c r="C37" s="49" t="s">
        <v>96</v>
      </c>
      <c r="D37" s="13"/>
      <c r="E37" s="2"/>
      <c r="F37" s="2"/>
      <c r="G37" s="2"/>
      <c r="H37" s="2"/>
      <c r="I37" s="2"/>
      <c r="J37" s="2"/>
      <c r="K37" s="2"/>
      <c r="L37" s="2"/>
      <c r="M37" s="2"/>
      <c r="N37" s="2"/>
      <c r="O37" s="14">
        <f>Тур1!N37</f>
        <v>7</v>
      </c>
      <c r="P37" s="14">
        <f>Тур2!N37</f>
        <v>3</v>
      </c>
      <c r="Q37" s="15">
        <f t="shared" si="0"/>
        <v>10</v>
      </c>
      <c r="R37" s="15">
        <f>IF(A37="","",Тур1!O37+Тур2!O37)</f>
        <v>118</v>
      </c>
      <c r="S37" s="15">
        <f>IF(Участники!A37="","",IF($AW$61+1=Участники!$B$6-CW$61,$AW$61+1,CONCATENATE($AW$61+1,"-",Участники!$B$6-CW$61)))</f>
        <v>17</v>
      </c>
      <c r="T37" s="5"/>
      <c r="W37" s="17" t="str">
        <f>IF(AND(Участники!$A37&lt;&gt;"",OR($Q$11&lt;$Q37,AND($Q$11=$Q37,$R$11&lt;$R37))),1,"")</f>
        <v/>
      </c>
      <c r="X37" s="17">
        <f>IF(AND(Участники!$A37&lt;&gt;"",OR($Q$12&lt;$Q37,AND($Q$12=$Q37,$R$12&lt;$R37))),1,"")</f>
        <v>1</v>
      </c>
      <c r="Y37" s="17" t="str">
        <f>IF(AND(Участники!$A37&lt;&gt;"",OR($Q$13&lt;$Q37,AND($Q$13=$Q37,$R$13&lt;$R37))),1,"")</f>
        <v/>
      </c>
      <c r="Z37" s="17">
        <f>IF(AND(Участники!$A37&lt;&gt;"",OR($Q$14&lt;$Q37,AND($Q$14=$Q37,$R$14&lt;$R37))),1,"")</f>
        <v>1</v>
      </c>
      <c r="AA37" s="17" t="str">
        <f>IF(AND(Участники!$A37&lt;&gt;"",OR($Q$15&lt;$Q37,AND($Q$15=$Q37,$R$15&lt;$R37))),1,"")</f>
        <v/>
      </c>
      <c r="AB37" s="17">
        <f>IF(AND(Участники!$A37&lt;&gt;"",OR($Q$16&lt;$Q37,AND($Q$16=$Q37,$R$16&lt;$R37))),1,"")</f>
        <v>1</v>
      </c>
      <c r="AC37" s="17" t="str">
        <f>IF(AND(Участники!$A37&lt;&gt;"",OR($Q$17&lt;$Q37,AND($Q$17=$Q37,$R$17&lt;$R37))),1,"")</f>
        <v/>
      </c>
      <c r="AD37" s="17" t="str">
        <f>IF(AND(Участники!$A37&lt;&gt;"",OR($Q$18&lt;$Q37,AND($Q$18=$Q37,$R$18&lt;$R37))),1,"")</f>
        <v/>
      </c>
      <c r="AE37" s="17" t="str">
        <f>IF(AND(Участники!$A37&lt;&gt;"",OR($Q$19&lt;$Q37,AND($Q$19=$Q37,$R$19&lt;$R37))),1,"")</f>
        <v/>
      </c>
      <c r="AF37" s="17" t="str">
        <f>IF(AND(Участники!$A37&lt;&gt;"",OR($Q$20&lt;$Q37,AND($Q$20=$Q37,$R$20&lt;$R37))),1,"")</f>
        <v/>
      </c>
      <c r="AG37" s="17" t="str">
        <f>IF(AND(Участники!$A37&lt;&gt;"",OR($Q$21&lt;$Q37,AND($Q$21=$Q37,$R$21&lt;$R37))),1,"")</f>
        <v/>
      </c>
      <c r="AH37" s="17" t="str">
        <f>IF(AND(Участники!$A37&lt;&gt;"",OR($Q$22&lt;$Q37,AND($Q$22=$Q37,$R$22&lt;$R37))),1,"")</f>
        <v/>
      </c>
      <c r="AI37" s="17">
        <f>IF(AND(Участники!$A37&lt;&gt;"",OR($Q$23&lt;$Q37,AND($Q$23=$Q37,$R$23&lt;$R37))),1,"")</f>
        <v>1</v>
      </c>
      <c r="AJ37" s="17">
        <f>IF(AND(Участники!$A37&lt;&gt;"",OR($Q$24&lt;$Q37,AND($Q$24=$Q37,$R$24&lt;$R37))),1,"")</f>
        <v>1</v>
      </c>
      <c r="AK37" s="17" t="str">
        <f>IF(AND(Участники!$A37&lt;&gt;"",OR($Q$25&lt;$Q37,AND($Q$25=$Q37,$R$25&lt;$R37))),1,"")</f>
        <v/>
      </c>
      <c r="AL37" s="17" t="str">
        <f>IF(AND(Участники!$A37&lt;&gt;"",OR($Q$26&lt;$Q37,AND($Q$26=$Q37,$R$26&lt;$R37))),1,"")</f>
        <v/>
      </c>
      <c r="AM37" s="17" t="str">
        <f>IF(AND(Участники!$A37&lt;&gt;"",OR($Q$27&lt;$Q37,AND($Q$27=$Q37,$R$27&lt;$R37))),1,"")</f>
        <v/>
      </c>
      <c r="AN37" s="17">
        <f>IF(AND(Участники!$A37&lt;&gt;"",OR($Q$28&lt;$Q37,AND($Q$28=$Q37,$R$28&lt;$R37))),1,"")</f>
        <v>1</v>
      </c>
      <c r="AO37" s="17">
        <f>IF(AND(Участники!$A37&lt;&gt;"",OR($Q$29&lt;$Q37,AND($Q$29=$Q37,$R$29&lt;$R37))),1,"")</f>
        <v>1</v>
      </c>
      <c r="AP37" s="17">
        <f>IF(AND(Участники!$A37&lt;&gt;"",OR($Q$30&lt;$Q37,AND($Q$30=$Q37,$R$30&lt;$R37))),1,"")</f>
        <v>1</v>
      </c>
      <c r="AQ37" s="17">
        <f>IF(AND(Участники!$A37&lt;&gt;"",OR($Q$31&lt;$Q37,AND($Q$31=$Q37,$R$31&lt;$R37))),1,"")</f>
        <v>1</v>
      </c>
      <c r="AR37" s="17" t="str">
        <f>IF(AND(Участники!$A37&lt;&gt;"",OR($Q$32&lt;$Q37,AND($Q$32=$Q37,$R$32&lt;$R37))),1,"")</f>
        <v/>
      </c>
      <c r="AS37" s="17" t="str">
        <f>IF(AND(Участники!$A37&lt;&gt;"",OR($Q$33&lt;$Q37,AND($Q$33=$Q37,$R$33&lt;$R37))),1,"")</f>
        <v/>
      </c>
      <c r="AT37" s="17" t="str">
        <f>IF(AND(Участники!$A37&lt;&gt;"",OR($Q$34&lt;$Q37,AND($Q$34=$Q37,$R$34&lt;$R37))),1,"")</f>
        <v/>
      </c>
      <c r="AU37" s="17">
        <f>IF(AND(Участники!$A37&lt;&gt;"",OR($Q$35&lt;$Q37,AND($Q$35=$Q37,$R$35&lt;$R37))),1,"")</f>
        <v>1</v>
      </c>
      <c r="AV37" s="17">
        <f>IF(AND(Участники!$A37&lt;&gt;"",OR($Q$36&lt;$Q37,AND($Q$36=$Q37,$R$36&lt;$R37))),1,"")</f>
        <v>1</v>
      </c>
      <c r="AW37" s="16" t="str">
        <f>IF(AND(Участники!$A37&lt;&gt;"",OR($Q$37&lt;$Q37,AND($Q$37=$Q37,$R$37&lt;$R37))),1,"")</f>
        <v/>
      </c>
      <c r="AX37" s="17">
        <f>IF(AND(Участники!$A37&lt;&gt;"",OR($Q$38&lt;$Q37,AND($Q$38=$Q37,$R$38&lt;$R37))),1,"")</f>
        <v>1</v>
      </c>
      <c r="AY37" s="17">
        <f>IF(AND(Участники!$A37&lt;&gt;"",OR($Q$39&lt;$Q37,AND($Q$39=$Q37,$R$39&lt;$R37))),1,"")</f>
        <v>1</v>
      </c>
      <c r="AZ37" s="17" t="str">
        <f>IF(AND(Участники!$A37&lt;&gt;"",OR($Q$40&lt;$Q37,AND($Q$40=$Q37,$R$40&lt;$R37))),1,"")</f>
        <v/>
      </c>
      <c r="BA37" s="17" t="str">
        <f>IF(AND(Участники!$A37&lt;&gt;"",OR($Q$41&lt;$Q37,AND($Q$41=$Q37,$R$41&lt;$R37))),1,"")</f>
        <v/>
      </c>
      <c r="BB37" s="17" t="str">
        <f>IF(AND(Участники!$A37&lt;&gt;"",OR($Q$42&lt;$Q37,AND($Q$42=$Q37,$R$42&lt;$R37))),1,"")</f>
        <v/>
      </c>
      <c r="BC37" s="17" t="str">
        <f>IF(AND(Участники!$A37&lt;&gt;"",OR($Q$43&lt;$Q37,AND($Q$43=$Q37,$R$43&lt;$R37))),1,"")</f>
        <v/>
      </c>
      <c r="BD37" s="17" t="str">
        <f>IF(AND(Участники!$A37&lt;&gt;"",OR($Q$44&lt;$Q37,AND($Q$44=$Q37,$R$44&lt;$R37))),1,"")</f>
        <v/>
      </c>
      <c r="BE37" s="17" t="str">
        <f>IF(AND(Участники!$A37&lt;&gt;"",OR($Q$45&lt;$Q37,AND($Q$45=$Q37,$R$45&lt;$R37))),1,"")</f>
        <v/>
      </c>
      <c r="BF37" s="17" t="str">
        <f>IF(AND(Участники!$A37&lt;&gt;"",OR($Q$46&lt;$Q37,AND($Q$46=$Q37,$R$46&lt;$R37))),1,"")</f>
        <v/>
      </c>
      <c r="BG37" s="17" t="str">
        <f>IF(AND(Участники!$A37&lt;&gt;"",OR($Q$47&lt;$Q37,AND($Q$47=$Q37,$R$47&lt;$R37))),1,"")</f>
        <v/>
      </c>
      <c r="BH37" s="17" t="str">
        <f>IF(AND(Участники!$A37&lt;&gt;"",OR($Q$48&lt;$Q37,AND($Q$48=$Q37,$R$48&lt;$R37))),1,"")</f>
        <v/>
      </c>
      <c r="BI37" s="17" t="str">
        <f>IF(AND(Участники!$A37&lt;&gt;"",OR($Q$49&lt;$Q37,AND($Q$49=$Q37,$R$49&lt;$R37))),1,"")</f>
        <v/>
      </c>
      <c r="BJ37" s="17" t="str">
        <f>IF(AND(Участники!$A37&lt;&gt;"",OR($Q$50&lt;$Q37,AND($Q$50=$Q37,$R$50&lt;$R37))),1,"")</f>
        <v/>
      </c>
      <c r="BK37" s="17" t="str">
        <f>IF(AND(Участники!$A37&lt;&gt;"",OR($Q$51&lt;$Q37,AND($Q$51=$Q37,$R$51&lt;$R37))),1,"")</f>
        <v/>
      </c>
      <c r="BL37" s="17" t="str">
        <f>IF(AND(Участники!$A37&lt;&gt;"",OR($Q$52&lt;$Q37,AND($Q$52=$Q37,$R$52&lt;$R37))),1,"")</f>
        <v/>
      </c>
      <c r="BM37" s="17" t="str">
        <f>IF(AND(Участники!$A37&lt;&gt;"",OR($Q$53&lt;$Q37,AND($Q$53=$Q37,$R$53&lt;$R37))),1,"")</f>
        <v/>
      </c>
      <c r="BN37" s="17" t="str">
        <f>IF(AND(Участники!$A37&lt;&gt;"",OR($Q$54&lt;$Q37,AND($Q$54=$Q37,$R$54&lt;$R37))),1,"")</f>
        <v/>
      </c>
      <c r="BO37" s="17" t="str">
        <f>IF(AND(Участники!$A37&lt;&gt;"",OR($Q$55&lt;$Q37,AND($Q$55=$Q37,$R$55&lt;$R37))),1,"")</f>
        <v/>
      </c>
      <c r="BP37" s="17" t="str">
        <f>IF(AND(Участники!$A37&lt;&gt;"",OR($Q$56&lt;$Q37,AND($Q$56=$Q37,$R$56&lt;$R37))),1,"")</f>
        <v/>
      </c>
      <c r="BQ37" s="17" t="str">
        <f>IF(AND(Участники!$A37&lt;&gt;"",OR($Q$57&lt;$Q37,AND($Q$57=$Q37,$R$57&lt;$R37))),1,"")</f>
        <v/>
      </c>
      <c r="BR37" s="17" t="str">
        <f>IF(AND(Участники!$A37&lt;&gt;"",OR($Q$58&lt;$Q37,AND($Q$58=$Q37,$R$58&lt;$R37))),1,"")</f>
        <v/>
      </c>
      <c r="BS37" s="17" t="str">
        <f>IF(AND(Участники!$A37&lt;&gt;"",OR($Q$59&lt;$Q37,AND($Q$59=$Q37,$R$59&lt;$R37))),1,"")</f>
        <v/>
      </c>
      <c r="BT37" s="17" t="str">
        <f>IF(AND(Участники!$A37&lt;&gt;"",OR($Q$60&lt;$Q37,AND($Q$60=$Q37,$R$60&lt;$R37))),1,"")</f>
        <v/>
      </c>
      <c r="BW37" s="17">
        <f>IF(AND(Участники!$A37&lt;&gt;"",OR($Q$11&gt;$Q37,AND($Q$11=$Q37,$R$11&gt;$R37))),1,"")</f>
        <v>1</v>
      </c>
      <c r="BX37" s="17" t="str">
        <f>IF(AND(Участники!$A37&lt;&gt;"",OR($Q$12&gt;$Q37,AND($Q$12=$Q37,$R$12&gt;$R37))),1,"")</f>
        <v/>
      </c>
      <c r="BY37" s="17">
        <f>IF(AND(Участники!$A37&lt;&gt;"",OR($Q$13&gt;$Q37,AND($Q$13=$Q37,$R$13&gt;$R37))),1,"")</f>
        <v>1</v>
      </c>
      <c r="BZ37" s="17" t="str">
        <f>IF(AND(Участники!$A37&lt;&gt;"",OR($Q$14&gt;$Q37,AND($Q$14=$Q37,$R$14&gt;$R37))),1,"")</f>
        <v/>
      </c>
      <c r="CA37" s="17">
        <f>IF(AND(Участники!$A37&lt;&gt;"",OR($Q$15&gt;$Q37,AND($Q$15=$Q37,$R$15&gt;$R37))),1,"")</f>
        <v>1</v>
      </c>
      <c r="CB37" s="17" t="str">
        <f>IF(AND(Участники!$A37&lt;&gt;"",OR($Q$16&gt;$Q37,AND($Q$16=$Q37,$R$16&gt;$R37))),1,"")</f>
        <v/>
      </c>
      <c r="CC37" s="17">
        <f>IF(AND(Участники!$A37&lt;&gt;"",OR($Q$17&gt;$Q37,AND($Q$17=$Q37,$R$17&gt;$R37))),1,"")</f>
        <v>1</v>
      </c>
      <c r="CD37" s="17">
        <f>IF(AND(Участники!$A37&lt;&gt;"",OR($Q$18&gt;$Q37,AND($Q$18=$Q37,$R$18&gt;$R37))),1,"")</f>
        <v>1</v>
      </c>
      <c r="CE37" s="17">
        <f>IF(AND(Участники!$A37&lt;&gt;"",OR($Q$19&gt;$Q37,AND($Q$19=$Q37,$R$19&gt;$R37))),1,"")</f>
        <v>1</v>
      </c>
      <c r="CF37" s="17">
        <f>IF(AND(Участники!$A37&lt;&gt;"",OR($Q$20&gt;$Q37,AND($Q$20=$Q37,$R$20&gt;$R37))),1,"")</f>
        <v>1</v>
      </c>
      <c r="CG37" s="17">
        <f>IF(AND(Участники!$A37&lt;&gt;"",OR($Q$21&gt;$Q37,AND($Q$21=$Q37,$R$21&gt;$R37))),1,"")</f>
        <v>1</v>
      </c>
      <c r="CH37" s="17">
        <f>IF(AND(Участники!$A37&lt;&gt;"",OR($Q$22&gt;$Q37,AND($Q$22=$Q37,$R$22&gt;$R37))),1,"")</f>
        <v>1</v>
      </c>
      <c r="CI37" s="17" t="str">
        <f>IF(AND(Участники!$A37&lt;&gt;"",OR($Q$23&gt;$Q37,AND($Q$23=$Q37,$R$23&gt;$R37))),1,"")</f>
        <v/>
      </c>
      <c r="CJ37" s="17" t="str">
        <f>IF(AND(Участники!$A37&lt;&gt;"",OR($Q$24&gt;$Q37,AND($Q$24=$Q37,$R$24&gt;$R37))),1,"")</f>
        <v/>
      </c>
      <c r="CK37" s="17">
        <f>IF(AND(Участники!$A37&lt;&gt;"",OR($Q$25&gt;$Q37,AND($Q$25=$Q37,$R$25&gt;$R37))),1,"")</f>
        <v>1</v>
      </c>
      <c r="CL37" s="17">
        <f>IF(AND(Участники!$A37&lt;&gt;"",OR($Q$26&gt;$Q37,AND($Q$26=$Q37,$R$26&gt;$R37))),1,"")</f>
        <v>1</v>
      </c>
      <c r="CM37" s="17">
        <f>IF(AND(Участники!$A37&lt;&gt;"",OR($Q$27&gt;$Q37,AND($Q$27=$Q37,$R$27&gt;$R37))),1,"")</f>
        <v>1</v>
      </c>
      <c r="CN37" s="17" t="str">
        <f>IF(AND(Участники!$A37&lt;&gt;"",OR($Q$28&gt;$Q37,AND($Q$28=$Q37,$R$28&gt;$R37))),1,"")</f>
        <v/>
      </c>
      <c r="CO37" s="17" t="str">
        <f>IF(AND(Участники!$A37&lt;&gt;"",OR($Q$29&gt;$Q37,AND($Q$29=$Q37,$R$29&gt;$R37))),1,"")</f>
        <v/>
      </c>
      <c r="CP37" s="17" t="str">
        <f>IF(AND(Участники!$A37&lt;&gt;"",OR($Q$30&gt;$Q37,AND($Q$30=$Q37,$R$30&gt;$R37))),1,"")</f>
        <v/>
      </c>
      <c r="CQ37" s="17" t="str">
        <f>IF(AND(Участники!$A37&lt;&gt;"",OR($Q$31&gt;$Q37,AND($Q$31=$Q37,$R$31&gt;$R37))),1,"")</f>
        <v/>
      </c>
      <c r="CR37" s="17">
        <f>IF(AND(Участники!$A37&lt;&gt;"",OR($Q$32&gt;$Q37,AND($Q$32=$Q37,$R$32&gt;$R37))),1,"")</f>
        <v>1</v>
      </c>
      <c r="CS37" s="17">
        <f>IF(AND(Участники!$A37&lt;&gt;"",OR($Q$33&gt;$Q37,AND($Q$33=$Q37,$R$33&gt;$R37))),1,"")</f>
        <v>1</v>
      </c>
      <c r="CT37" s="17">
        <f>IF(AND(Участники!$A37&lt;&gt;"",OR($Q$34&gt;$Q37,AND($Q$34=$Q37,$R$34&gt;$R37))),1,"")</f>
        <v>1</v>
      </c>
      <c r="CU37" s="17" t="str">
        <f>IF(AND(Участники!$A37&lt;&gt;"",OR($Q$35&gt;$Q37,AND($Q$35=$Q37,$R$35&gt;$R37))),1,"")</f>
        <v/>
      </c>
      <c r="CV37" s="17" t="str">
        <f>IF(AND(Участники!$A37&lt;&gt;"",OR($Q$36&gt;$Q37,AND($Q$36=$Q37,$R$36&gt;$R37))),1,"")</f>
        <v/>
      </c>
      <c r="CW37" s="16" t="str">
        <f>IF(AND(Участники!$A37&lt;&gt;"",OR($Q$37&gt;$Q37,AND($Q$37=$Q37,$R$37&gt;$R37))),1,"")</f>
        <v/>
      </c>
      <c r="CX37" s="17" t="str">
        <f>IF(AND(Участники!$A37&lt;&gt;"",OR($Q$38&gt;$Q37,AND($Q$38=$Q37,$R$38&gt;$R37))),1,"")</f>
        <v/>
      </c>
      <c r="CY37" s="17" t="str">
        <f>IF(AND(Участники!$A37&lt;&gt;"",OR($Q$39&gt;$Q37,AND($Q$39=$Q37,$R$39&gt;$R37))),1,"")</f>
        <v/>
      </c>
      <c r="CZ37" s="17">
        <f>IF(AND(Участники!$A37&lt;&gt;"",OR($Q$40&gt;$Q37,AND($Q$40=$Q37,$R$40&gt;$R37))),1,"")</f>
        <v>1</v>
      </c>
      <c r="DA37" s="17">
        <f>IF(AND(Участники!$A37&lt;&gt;"",OR($Q$41&gt;$Q37,AND($Q$41=$Q37,$R$41&gt;$R37))),1,"")</f>
        <v>1</v>
      </c>
      <c r="DB37" s="17">
        <f>IF(AND(Участники!$A37&lt;&gt;"",OR($Q$42&gt;$Q37,AND($Q$42=$Q37,$R$42&gt;$R37))),1,"")</f>
        <v>1</v>
      </c>
      <c r="DC37" s="17">
        <f>IF(AND(Участники!$A37&lt;&gt;"",OR($Q$43&gt;$Q37,AND($Q$43=$Q37,$R$43&gt;$R37))),1,"")</f>
        <v>1</v>
      </c>
      <c r="DD37" s="17">
        <f>IF(AND(Участники!$A37&lt;&gt;"",OR($Q$44&gt;$Q37,AND($Q$44=$Q37,$R$44&gt;$R37))),1,"")</f>
        <v>1</v>
      </c>
      <c r="DE37" s="17">
        <f>IF(AND(Участники!$A37&lt;&gt;"",OR($Q$45&gt;$Q37,AND($Q$45=$Q37,$R$45&gt;$R37))),1,"")</f>
        <v>1</v>
      </c>
      <c r="DF37" s="17">
        <f>IF(AND(Участники!$A37&lt;&gt;"",OR($Q$46&gt;$Q37,AND($Q$46=$Q37,$R$46&gt;$R37))),1,"")</f>
        <v>1</v>
      </c>
      <c r="DG37" s="17">
        <f>IF(AND(Участники!$A37&lt;&gt;"",OR($Q$47&gt;$Q37,AND($Q$47=$Q37,$R$47&gt;$R37))),1,"")</f>
        <v>1</v>
      </c>
      <c r="DH37" s="17">
        <f>IF(AND(Участники!$A37&lt;&gt;"",OR($Q$48&gt;$Q37,AND($Q$48=$Q37,$R$48&gt;$R37))),1,"")</f>
        <v>1</v>
      </c>
      <c r="DI37" s="17">
        <f>IF(AND(Участники!$A37&lt;&gt;"",OR($Q$49&gt;$Q37,AND($Q$49=$Q37,$R$49&gt;$R37))),1,"")</f>
        <v>1</v>
      </c>
      <c r="DJ37" s="17">
        <f>IF(AND(Участники!$A37&lt;&gt;"",OR($Q$50&gt;$Q37,AND($Q$50=$Q37,$R$50&gt;$R37))),1,"")</f>
        <v>1</v>
      </c>
      <c r="DK37" s="17">
        <f>IF(AND(Участники!$A37&lt;&gt;"",OR($Q$51&gt;$Q37,AND($Q$51=$Q37,$R$51&gt;$R37))),1,"")</f>
        <v>1</v>
      </c>
      <c r="DL37" s="17">
        <f>IF(AND(Участники!$A37&lt;&gt;"",OR($Q$52&gt;$Q37,AND($Q$52=$Q37,$R$52&gt;$R37))),1,"")</f>
        <v>1</v>
      </c>
      <c r="DM37" s="17">
        <f>IF(AND(Участники!$A37&lt;&gt;"",OR($Q$53&gt;$Q37,AND($Q$53=$Q37,$R$53&gt;$R37))),1,"")</f>
        <v>1</v>
      </c>
      <c r="DN37" s="17">
        <f>IF(AND(Участники!$A37&lt;&gt;"",OR($Q$54&gt;$Q37,AND($Q$54=$Q37,$R$54&gt;$R37))),1,"")</f>
        <v>1</v>
      </c>
      <c r="DO37" s="17">
        <f>IF(AND(Участники!$A37&lt;&gt;"",OR($Q$55&gt;$Q37,AND($Q$55=$Q37,$R$55&gt;$R37))),1,"")</f>
        <v>1</v>
      </c>
      <c r="DP37" s="17">
        <f>IF(AND(Участники!$A37&lt;&gt;"",OR($Q$56&gt;$Q37,AND($Q$56=$Q37,$R$56&gt;$R37))),1,"")</f>
        <v>1</v>
      </c>
      <c r="DQ37" s="17">
        <f>IF(AND(Участники!$A37&lt;&gt;"",OR($Q$57&gt;$Q37,AND($Q$57=$Q37,$R$57&gt;$R37))),1,"")</f>
        <v>1</v>
      </c>
      <c r="DR37" s="17">
        <f>IF(AND(Участники!$A37&lt;&gt;"",OR($Q$58&gt;$Q37,AND($Q$58=$Q37,$R$58&gt;$R37))),1,"")</f>
        <v>1</v>
      </c>
      <c r="DS37" s="17">
        <f>IF(AND(Участники!$A37&lt;&gt;"",OR($Q$59&gt;$Q37,AND($Q$59=$Q37,$R$59&gt;$R37))),1,"")</f>
        <v>1</v>
      </c>
      <c r="DT37" s="17">
        <f>IF(AND(Участники!$A37&lt;&gt;"",OR($Q$60&gt;$Q37,AND($Q$60=$Q37,$R$60&gt;$R37))),1,"")</f>
        <v>1</v>
      </c>
      <c r="DV37" s="18">
        <v>1</v>
      </c>
      <c r="DW37" s="19">
        <f>IF(Участники!A37="","",IF($AW$61+1=Участники!$B$6-CW$61,$AW$61+1,$AW$61+SUMIF(S$11:S37,CONCATENATE("=",S37),DV$11:DV37)))</f>
        <v>17</v>
      </c>
    </row>
    <row r="38" spans="1:127" x14ac:dyDescent="0.25">
      <c r="A38" s="49" t="s">
        <v>67</v>
      </c>
      <c r="B38" s="49" t="s">
        <v>68</v>
      </c>
      <c r="C38" s="49" t="s">
        <v>95</v>
      </c>
      <c r="D38" s="13"/>
      <c r="E38" s="2"/>
      <c r="F38" s="2"/>
      <c r="G38" s="2"/>
      <c r="H38" s="2"/>
      <c r="I38" s="2"/>
      <c r="J38" s="2"/>
      <c r="K38" s="2"/>
      <c r="L38" s="2"/>
      <c r="M38" s="2"/>
      <c r="N38" s="2"/>
      <c r="O38" s="14">
        <f>Тур1!N38</f>
        <v>6</v>
      </c>
      <c r="P38" s="14">
        <f>Тур2!N38</f>
        <v>3</v>
      </c>
      <c r="Q38" s="15">
        <f t="shared" si="0"/>
        <v>9</v>
      </c>
      <c r="R38" s="15">
        <f>IF(A38="","",Тур1!O38+Тур2!O38)</f>
        <v>144</v>
      </c>
      <c r="S38" s="15">
        <f>IF(Участники!A38="","",IF($AX$61+1=Участники!$B$6-CX$61,$AX$61+1,CONCATENATE($AX$61+1,"-",Участники!$B$6-CX$61)))</f>
        <v>19</v>
      </c>
      <c r="T38" s="5">
        <v>1</v>
      </c>
      <c r="W38" s="17" t="str">
        <f>IF(AND(Участники!$A38&lt;&gt;"",OR($Q$11&lt;$Q38,AND($Q$11=$Q38,$R$11&lt;$R38))),1,"")</f>
        <v/>
      </c>
      <c r="X38" s="17">
        <f>IF(AND(Участники!$A38&lt;&gt;"",OR($Q$12&lt;$Q38,AND($Q$12=$Q38,$R$12&lt;$R38))),1,"")</f>
        <v>1</v>
      </c>
      <c r="Y38" s="17" t="str">
        <f>IF(AND(Участники!$A38&lt;&gt;"",OR($Q$13&lt;$Q38,AND($Q$13=$Q38,$R$13&lt;$R38))),1,"")</f>
        <v/>
      </c>
      <c r="Z38" s="17">
        <f>IF(AND(Участники!$A38&lt;&gt;"",OR($Q$14&lt;$Q38,AND($Q$14=$Q38,$R$14&lt;$R38))),1,"")</f>
        <v>1</v>
      </c>
      <c r="AA38" s="17" t="str">
        <f>IF(AND(Участники!$A38&lt;&gt;"",OR($Q$15&lt;$Q38,AND($Q$15=$Q38,$R$15&lt;$R38))),1,"")</f>
        <v/>
      </c>
      <c r="AB38" s="17">
        <f>IF(AND(Участники!$A38&lt;&gt;"",OR($Q$16&lt;$Q38,AND($Q$16=$Q38,$R$16&lt;$R38))),1,"")</f>
        <v>1</v>
      </c>
      <c r="AC38" s="17" t="str">
        <f>IF(AND(Участники!$A38&lt;&gt;"",OR($Q$17&lt;$Q38,AND($Q$17=$Q38,$R$17&lt;$R38))),1,"")</f>
        <v/>
      </c>
      <c r="AD38" s="17" t="str">
        <f>IF(AND(Участники!$A38&lt;&gt;"",OR($Q$18&lt;$Q38,AND($Q$18=$Q38,$R$18&lt;$R38))),1,"")</f>
        <v/>
      </c>
      <c r="AE38" s="17" t="str">
        <f>IF(AND(Участники!$A38&lt;&gt;"",OR($Q$19&lt;$Q38,AND($Q$19=$Q38,$R$19&lt;$R38))),1,"")</f>
        <v/>
      </c>
      <c r="AF38" s="17" t="str">
        <f>IF(AND(Участники!$A38&lt;&gt;"",OR($Q$20&lt;$Q38,AND($Q$20=$Q38,$R$20&lt;$R38))),1,"")</f>
        <v/>
      </c>
      <c r="AG38" s="17" t="str">
        <f>IF(AND(Участники!$A38&lt;&gt;"",OR($Q$21&lt;$Q38,AND($Q$21=$Q38,$R$21&lt;$R38))),1,"")</f>
        <v/>
      </c>
      <c r="AH38" s="17" t="str">
        <f>IF(AND(Участники!$A38&lt;&gt;"",OR($Q$22&lt;$Q38,AND($Q$22=$Q38,$R$22&lt;$R38))),1,"")</f>
        <v/>
      </c>
      <c r="AI38" s="17">
        <f>IF(AND(Участники!$A38&lt;&gt;"",OR($Q$23&lt;$Q38,AND($Q$23=$Q38,$R$23&lt;$R38))),1,"")</f>
        <v>1</v>
      </c>
      <c r="AJ38" s="17">
        <f>IF(AND(Участники!$A38&lt;&gt;"",OR($Q$24&lt;$Q38,AND($Q$24=$Q38,$R$24&lt;$R38))),1,"")</f>
        <v>1</v>
      </c>
      <c r="AK38" s="17" t="str">
        <f>IF(AND(Участники!$A38&lt;&gt;"",OR($Q$25&lt;$Q38,AND($Q$25=$Q38,$R$25&lt;$R38))),1,"")</f>
        <v/>
      </c>
      <c r="AL38" s="17" t="str">
        <f>IF(AND(Участники!$A38&lt;&gt;"",OR($Q$26&lt;$Q38,AND($Q$26=$Q38,$R$26&lt;$R38))),1,"")</f>
        <v/>
      </c>
      <c r="AM38" s="17" t="str">
        <f>IF(AND(Участники!$A38&lt;&gt;"",OR($Q$27&lt;$Q38,AND($Q$27=$Q38,$R$27&lt;$R38))),1,"")</f>
        <v/>
      </c>
      <c r="AN38" s="17" t="str">
        <f>IF(AND(Участники!$A38&lt;&gt;"",OR($Q$28&lt;$Q38,AND($Q$28=$Q38,$R$28&lt;$R38))),1,"")</f>
        <v/>
      </c>
      <c r="AO38" s="17">
        <f>IF(AND(Участники!$A38&lt;&gt;"",OR($Q$29&lt;$Q38,AND($Q$29=$Q38,$R$29&lt;$R38))),1,"")</f>
        <v>1</v>
      </c>
      <c r="AP38" s="17">
        <f>IF(AND(Участники!$A38&lt;&gt;"",OR($Q$30&lt;$Q38,AND($Q$30=$Q38,$R$30&lt;$R38))),1,"")</f>
        <v>1</v>
      </c>
      <c r="AQ38" s="17">
        <f>IF(AND(Участники!$A38&lt;&gt;"",OR($Q$31&lt;$Q38,AND($Q$31=$Q38,$R$31&lt;$R38))),1,"")</f>
        <v>1</v>
      </c>
      <c r="AR38" s="17" t="str">
        <f>IF(AND(Участники!$A38&lt;&gt;"",OR($Q$32&lt;$Q38,AND($Q$32=$Q38,$R$32&lt;$R38))),1,"")</f>
        <v/>
      </c>
      <c r="AS38" s="17" t="str">
        <f>IF(AND(Участники!$A38&lt;&gt;"",OR($Q$33&lt;$Q38,AND($Q$33=$Q38,$R$33&lt;$R38))),1,"")</f>
        <v/>
      </c>
      <c r="AT38" s="17" t="str">
        <f>IF(AND(Участники!$A38&lt;&gt;"",OR($Q$34&lt;$Q38,AND($Q$34=$Q38,$R$34&lt;$R38))),1,"")</f>
        <v/>
      </c>
      <c r="AU38" s="17">
        <f>IF(AND(Участники!$A38&lt;&gt;"",OR($Q$35&lt;$Q38,AND($Q$35=$Q38,$R$35&lt;$R38))),1,"")</f>
        <v>1</v>
      </c>
      <c r="AV38" s="17">
        <f>IF(AND(Участники!$A38&lt;&gt;"",OR($Q$36&lt;$Q38,AND($Q$36=$Q38,$R$36&lt;$R38))),1,"")</f>
        <v>1</v>
      </c>
      <c r="AW38" s="17" t="str">
        <f>IF(AND(Участники!$A38&lt;&gt;"",OR($Q$37&lt;$Q38,AND($Q$37=$Q38,$R$37&lt;$R38))),1,"")</f>
        <v/>
      </c>
      <c r="AX38" s="16" t="str">
        <f>IF(AND(Участники!$A38&lt;&gt;"",OR($Q$38&lt;$Q38,AND($Q$38=$Q38,$R$38&lt;$R38))),1,"")</f>
        <v/>
      </c>
      <c r="AY38" s="17">
        <f>IF(AND(Участники!$A38&lt;&gt;"",OR($Q$39&lt;$Q38,AND($Q$39=$Q38,$R$39&lt;$R38))),1,"")</f>
        <v>1</v>
      </c>
      <c r="AZ38" s="17" t="str">
        <f>IF(AND(Участники!$A38&lt;&gt;"",OR($Q$40&lt;$Q38,AND($Q$40=$Q38,$R$40&lt;$R38))),1,"")</f>
        <v/>
      </c>
      <c r="BA38" s="17" t="str">
        <f>IF(AND(Участники!$A38&lt;&gt;"",OR($Q$41&lt;$Q38,AND($Q$41=$Q38,$R$41&lt;$R38))),1,"")</f>
        <v/>
      </c>
      <c r="BB38" s="17" t="str">
        <f>IF(AND(Участники!$A38&lt;&gt;"",OR($Q$42&lt;$Q38,AND($Q$42=$Q38,$R$42&lt;$R38))),1,"")</f>
        <v/>
      </c>
      <c r="BC38" s="17" t="str">
        <f>IF(AND(Участники!$A38&lt;&gt;"",OR($Q$43&lt;$Q38,AND($Q$43=$Q38,$R$43&lt;$R38))),1,"")</f>
        <v/>
      </c>
      <c r="BD38" s="17" t="str">
        <f>IF(AND(Участники!$A38&lt;&gt;"",OR($Q$44&lt;$Q38,AND($Q$44=$Q38,$R$44&lt;$R38))),1,"")</f>
        <v/>
      </c>
      <c r="BE38" s="17" t="str">
        <f>IF(AND(Участники!$A38&lt;&gt;"",OR($Q$45&lt;$Q38,AND($Q$45=$Q38,$R$45&lt;$R38))),1,"")</f>
        <v/>
      </c>
      <c r="BF38" s="17" t="str">
        <f>IF(AND(Участники!$A38&lt;&gt;"",OR($Q$46&lt;$Q38,AND($Q$46=$Q38,$R$46&lt;$R38))),1,"")</f>
        <v/>
      </c>
      <c r="BG38" s="17" t="str">
        <f>IF(AND(Участники!$A38&lt;&gt;"",OR($Q$47&lt;$Q38,AND($Q$47=$Q38,$R$47&lt;$R38))),1,"")</f>
        <v/>
      </c>
      <c r="BH38" s="17" t="str">
        <f>IF(AND(Участники!$A38&lt;&gt;"",OR($Q$48&lt;$Q38,AND($Q$48=$Q38,$R$48&lt;$R38))),1,"")</f>
        <v/>
      </c>
      <c r="BI38" s="17" t="str">
        <f>IF(AND(Участники!$A38&lt;&gt;"",OR($Q$49&lt;$Q38,AND($Q$49=$Q38,$R$49&lt;$R38))),1,"")</f>
        <v/>
      </c>
      <c r="BJ38" s="17" t="str">
        <f>IF(AND(Участники!$A38&lt;&gt;"",OR($Q$50&lt;$Q38,AND($Q$50=$Q38,$R$50&lt;$R38))),1,"")</f>
        <v/>
      </c>
      <c r="BK38" s="17" t="str">
        <f>IF(AND(Участники!$A38&lt;&gt;"",OR($Q$51&lt;$Q38,AND($Q$51=$Q38,$R$51&lt;$R38))),1,"")</f>
        <v/>
      </c>
      <c r="BL38" s="17" t="str">
        <f>IF(AND(Участники!$A38&lt;&gt;"",OR($Q$52&lt;$Q38,AND($Q$52=$Q38,$R$52&lt;$R38))),1,"")</f>
        <v/>
      </c>
      <c r="BM38" s="17" t="str">
        <f>IF(AND(Участники!$A38&lt;&gt;"",OR($Q$53&lt;$Q38,AND($Q$53=$Q38,$R$53&lt;$R38))),1,"")</f>
        <v/>
      </c>
      <c r="BN38" s="17" t="str">
        <f>IF(AND(Участники!$A38&lt;&gt;"",OR($Q$54&lt;$Q38,AND($Q$54=$Q38,$R$54&lt;$R38))),1,"")</f>
        <v/>
      </c>
      <c r="BO38" s="17" t="str">
        <f>IF(AND(Участники!$A38&lt;&gt;"",OR($Q$55&lt;$Q38,AND($Q$55=$Q38,$R$55&lt;$R38))),1,"")</f>
        <v/>
      </c>
      <c r="BP38" s="17" t="str">
        <f>IF(AND(Участники!$A38&lt;&gt;"",OR($Q$56&lt;$Q38,AND($Q$56=$Q38,$R$56&lt;$R38))),1,"")</f>
        <v/>
      </c>
      <c r="BQ38" s="17" t="str">
        <f>IF(AND(Участники!$A38&lt;&gt;"",OR($Q$57&lt;$Q38,AND($Q$57=$Q38,$R$57&lt;$R38))),1,"")</f>
        <v/>
      </c>
      <c r="BR38" s="17" t="str">
        <f>IF(AND(Участники!$A38&lt;&gt;"",OR($Q$58&lt;$Q38,AND($Q$58=$Q38,$R$58&lt;$R38))),1,"")</f>
        <v/>
      </c>
      <c r="BS38" s="17" t="str">
        <f>IF(AND(Участники!$A38&lt;&gt;"",OR($Q$59&lt;$Q38,AND($Q$59=$Q38,$R$59&lt;$R38))),1,"")</f>
        <v/>
      </c>
      <c r="BT38" s="17" t="str">
        <f>IF(AND(Участники!$A38&lt;&gt;"",OR($Q$60&lt;$Q38,AND($Q$60=$Q38,$R$60&lt;$R38))),1,"")</f>
        <v/>
      </c>
      <c r="BW38" s="17">
        <f>IF(AND(Участники!$A38&lt;&gt;"",OR($Q$11&gt;$Q38,AND($Q$11=$Q38,$R$11&gt;$R38))),1,"")</f>
        <v>1</v>
      </c>
      <c r="BX38" s="17" t="str">
        <f>IF(AND(Участники!$A38&lt;&gt;"",OR($Q$12&gt;$Q38,AND($Q$12=$Q38,$R$12&gt;$R38))),1,"")</f>
        <v/>
      </c>
      <c r="BY38" s="17">
        <f>IF(AND(Участники!$A38&lt;&gt;"",OR($Q$13&gt;$Q38,AND($Q$13=$Q38,$R$13&gt;$R38))),1,"")</f>
        <v>1</v>
      </c>
      <c r="BZ38" s="17" t="str">
        <f>IF(AND(Участники!$A38&lt;&gt;"",OR($Q$14&gt;$Q38,AND($Q$14=$Q38,$R$14&gt;$R38))),1,"")</f>
        <v/>
      </c>
      <c r="CA38" s="17">
        <f>IF(AND(Участники!$A38&lt;&gt;"",OR($Q$15&gt;$Q38,AND($Q$15=$Q38,$R$15&gt;$R38))),1,"")</f>
        <v>1</v>
      </c>
      <c r="CB38" s="17" t="str">
        <f>IF(AND(Участники!$A38&lt;&gt;"",OR($Q$16&gt;$Q38,AND($Q$16=$Q38,$R$16&gt;$R38))),1,"")</f>
        <v/>
      </c>
      <c r="CC38" s="17">
        <f>IF(AND(Участники!$A38&lt;&gt;"",OR($Q$17&gt;$Q38,AND($Q$17=$Q38,$R$17&gt;$R38))),1,"")</f>
        <v>1</v>
      </c>
      <c r="CD38" s="17">
        <f>IF(AND(Участники!$A38&lt;&gt;"",OR($Q$18&gt;$Q38,AND($Q$18=$Q38,$R$18&gt;$R38))),1,"")</f>
        <v>1</v>
      </c>
      <c r="CE38" s="17">
        <f>IF(AND(Участники!$A38&lt;&gt;"",OR($Q$19&gt;$Q38,AND($Q$19=$Q38,$R$19&gt;$R38))),1,"")</f>
        <v>1</v>
      </c>
      <c r="CF38" s="17">
        <f>IF(AND(Участники!$A38&lt;&gt;"",OR($Q$20&gt;$Q38,AND($Q$20=$Q38,$R$20&gt;$R38))),1,"")</f>
        <v>1</v>
      </c>
      <c r="CG38" s="17">
        <f>IF(AND(Участники!$A38&lt;&gt;"",OR($Q$21&gt;$Q38,AND($Q$21=$Q38,$R$21&gt;$R38))),1,"")</f>
        <v>1</v>
      </c>
      <c r="CH38" s="17">
        <f>IF(AND(Участники!$A38&lt;&gt;"",OR($Q$22&gt;$Q38,AND($Q$22=$Q38,$R$22&gt;$R38))),1,"")</f>
        <v>1</v>
      </c>
      <c r="CI38" s="17" t="str">
        <f>IF(AND(Участники!$A38&lt;&gt;"",OR($Q$23&gt;$Q38,AND($Q$23=$Q38,$R$23&gt;$R38))),1,"")</f>
        <v/>
      </c>
      <c r="CJ38" s="17" t="str">
        <f>IF(AND(Участники!$A38&lt;&gt;"",OR($Q$24&gt;$Q38,AND($Q$24=$Q38,$R$24&gt;$R38))),1,"")</f>
        <v/>
      </c>
      <c r="CK38" s="17">
        <f>IF(AND(Участники!$A38&lt;&gt;"",OR($Q$25&gt;$Q38,AND($Q$25=$Q38,$R$25&gt;$R38))),1,"")</f>
        <v>1</v>
      </c>
      <c r="CL38" s="17">
        <f>IF(AND(Участники!$A38&lt;&gt;"",OR($Q$26&gt;$Q38,AND($Q$26=$Q38,$R$26&gt;$R38))),1,"")</f>
        <v>1</v>
      </c>
      <c r="CM38" s="17">
        <f>IF(AND(Участники!$A38&lt;&gt;"",OR($Q$27&gt;$Q38,AND($Q$27=$Q38,$R$27&gt;$R38))),1,"")</f>
        <v>1</v>
      </c>
      <c r="CN38" s="17">
        <f>IF(AND(Участники!$A38&lt;&gt;"",OR($Q$28&gt;$Q38,AND($Q$28=$Q38,$R$28&gt;$R38))),1,"")</f>
        <v>1</v>
      </c>
      <c r="CO38" s="17" t="str">
        <f>IF(AND(Участники!$A38&lt;&gt;"",OR($Q$29&gt;$Q38,AND($Q$29=$Q38,$R$29&gt;$R38))),1,"")</f>
        <v/>
      </c>
      <c r="CP38" s="17" t="str">
        <f>IF(AND(Участники!$A38&lt;&gt;"",OR($Q$30&gt;$Q38,AND($Q$30=$Q38,$R$30&gt;$R38))),1,"")</f>
        <v/>
      </c>
      <c r="CQ38" s="17" t="str">
        <f>IF(AND(Участники!$A38&lt;&gt;"",OR($Q$31&gt;$Q38,AND($Q$31=$Q38,$R$31&gt;$R38))),1,"")</f>
        <v/>
      </c>
      <c r="CR38" s="17">
        <f>IF(AND(Участники!$A38&lt;&gt;"",OR($Q$32&gt;$Q38,AND($Q$32=$Q38,$R$32&gt;$R38))),1,"")</f>
        <v>1</v>
      </c>
      <c r="CS38" s="17">
        <f>IF(AND(Участники!$A38&lt;&gt;"",OR($Q$33&gt;$Q38,AND($Q$33=$Q38,$R$33&gt;$R38))),1,"")</f>
        <v>1</v>
      </c>
      <c r="CT38" s="17">
        <f>IF(AND(Участники!$A38&lt;&gt;"",OR($Q$34&gt;$Q38,AND($Q$34=$Q38,$R$34&gt;$R38))),1,"")</f>
        <v>1</v>
      </c>
      <c r="CU38" s="17" t="str">
        <f>IF(AND(Участники!$A38&lt;&gt;"",OR($Q$35&gt;$Q38,AND($Q$35=$Q38,$R$35&gt;$R38))),1,"")</f>
        <v/>
      </c>
      <c r="CV38" s="17" t="str">
        <f>IF(AND(Участники!$A38&lt;&gt;"",OR($Q$36&gt;$Q38,AND($Q$36=$Q38,$R$36&gt;$R38))),1,"")</f>
        <v/>
      </c>
      <c r="CW38" s="17">
        <f>IF(AND(Участники!$A38&lt;&gt;"",OR($Q$37&gt;$Q38,AND($Q$37=$Q38,$R$37&gt;$R38))),1,"")</f>
        <v>1</v>
      </c>
      <c r="CX38" s="16" t="str">
        <f>IF(AND(Участники!$A38&lt;&gt;"",OR($Q$38&gt;$Q38,AND($Q$38=$Q38,$R$38&gt;$R38))),1,"")</f>
        <v/>
      </c>
      <c r="CY38" s="17" t="str">
        <f>IF(AND(Участники!$A38&lt;&gt;"",OR($Q$39&gt;$Q38,AND($Q$39=$Q38,$R$39&gt;$R38))),1,"")</f>
        <v/>
      </c>
      <c r="CZ38" s="17">
        <f>IF(AND(Участники!$A38&lt;&gt;"",OR($Q$40&gt;$Q38,AND($Q$40=$Q38,$R$40&gt;$R38))),1,"")</f>
        <v>1</v>
      </c>
      <c r="DA38" s="17">
        <f>IF(AND(Участники!$A38&lt;&gt;"",OR($Q$41&gt;$Q38,AND($Q$41=$Q38,$R$41&gt;$R38))),1,"")</f>
        <v>1</v>
      </c>
      <c r="DB38" s="17">
        <f>IF(AND(Участники!$A38&lt;&gt;"",OR($Q$42&gt;$Q38,AND($Q$42=$Q38,$R$42&gt;$R38))),1,"")</f>
        <v>1</v>
      </c>
      <c r="DC38" s="17">
        <f>IF(AND(Участники!$A38&lt;&gt;"",OR($Q$43&gt;$Q38,AND($Q$43=$Q38,$R$43&gt;$R38))),1,"")</f>
        <v>1</v>
      </c>
      <c r="DD38" s="17">
        <f>IF(AND(Участники!$A38&lt;&gt;"",OR($Q$44&gt;$Q38,AND($Q$44=$Q38,$R$44&gt;$R38))),1,"")</f>
        <v>1</v>
      </c>
      <c r="DE38" s="17">
        <f>IF(AND(Участники!$A38&lt;&gt;"",OR($Q$45&gt;$Q38,AND($Q$45=$Q38,$R$45&gt;$R38))),1,"")</f>
        <v>1</v>
      </c>
      <c r="DF38" s="17">
        <f>IF(AND(Участники!$A38&lt;&gt;"",OR($Q$46&gt;$Q38,AND($Q$46=$Q38,$R$46&gt;$R38))),1,"")</f>
        <v>1</v>
      </c>
      <c r="DG38" s="17">
        <f>IF(AND(Участники!$A38&lt;&gt;"",OR($Q$47&gt;$Q38,AND($Q$47=$Q38,$R$47&gt;$R38))),1,"")</f>
        <v>1</v>
      </c>
      <c r="DH38" s="17">
        <f>IF(AND(Участники!$A38&lt;&gt;"",OR($Q$48&gt;$Q38,AND($Q$48=$Q38,$R$48&gt;$R38))),1,"")</f>
        <v>1</v>
      </c>
      <c r="DI38" s="17">
        <f>IF(AND(Участники!$A38&lt;&gt;"",OR($Q$49&gt;$Q38,AND($Q$49=$Q38,$R$49&gt;$R38))),1,"")</f>
        <v>1</v>
      </c>
      <c r="DJ38" s="17">
        <f>IF(AND(Участники!$A38&lt;&gt;"",OR($Q$50&gt;$Q38,AND($Q$50=$Q38,$R$50&gt;$R38))),1,"")</f>
        <v>1</v>
      </c>
      <c r="DK38" s="17">
        <f>IF(AND(Участники!$A38&lt;&gt;"",OR($Q$51&gt;$Q38,AND($Q$51=$Q38,$R$51&gt;$R38))),1,"")</f>
        <v>1</v>
      </c>
      <c r="DL38" s="17">
        <f>IF(AND(Участники!$A38&lt;&gt;"",OR($Q$52&gt;$Q38,AND($Q$52=$Q38,$R$52&gt;$R38))),1,"")</f>
        <v>1</v>
      </c>
      <c r="DM38" s="17">
        <f>IF(AND(Участники!$A38&lt;&gt;"",OR($Q$53&gt;$Q38,AND($Q$53=$Q38,$R$53&gt;$R38))),1,"")</f>
        <v>1</v>
      </c>
      <c r="DN38" s="17">
        <f>IF(AND(Участники!$A38&lt;&gt;"",OR($Q$54&gt;$Q38,AND($Q$54=$Q38,$R$54&gt;$R38))),1,"")</f>
        <v>1</v>
      </c>
      <c r="DO38" s="17">
        <f>IF(AND(Участники!$A38&lt;&gt;"",OR($Q$55&gt;$Q38,AND($Q$55=$Q38,$R$55&gt;$R38))),1,"")</f>
        <v>1</v>
      </c>
      <c r="DP38" s="17">
        <f>IF(AND(Участники!$A38&lt;&gt;"",OR($Q$56&gt;$Q38,AND($Q$56=$Q38,$R$56&gt;$R38))),1,"")</f>
        <v>1</v>
      </c>
      <c r="DQ38" s="17">
        <f>IF(AND(Участники!$A38&lt;&gt;"",OR($Q$57&gt;$Q38,AND($Q$57=$Q38,$R$57&gt;$R38))),1,"")</f>
        <v>1</v>
      </c>
      <c r="DR38" s="17">
        <f>IF(AND(Участники!$A38&lt;&gt;"",OR($Q$58&gt;$Q38,AND($Q$58=$Q38,$R$58&gt;$R38))),1,"")</f>
        <v>1</v>
      </c>
      <c r="DS38" s="17">
        <f>IF(AND(Участники!$A38&lt;&gt;"",OR($Q$59&gt;$Q38,AND($Q$59=$Q38,$R$59&gt;$R38))),1,"")</f>
        <v>1</v>
      </c>
      <c r="DT38" s="17">
        <f>IF(AND(Участники!$A38&lt;&gt;"",OR($Q$60&gt;$Q38,AND($Q$60=$Q38,$R$60&gt;$R38))),1,"")</f>
        <v>1</v>
      </c>
      <c r="DV38" s="18">
        <v>1</v>
      </c>
      <c r="DW38" s="19">
        <f>IF(Участники!A38="","",IF($AX$61+1=Участники!$B$6-CX$61,$AX$61+1,$AX$61+SUMIF(S$11:S38,CONCATENATE("=",S38),DV$11:DV38)))</f>
        <v>19</v>
      </c>
    </row>
    <row r="39" spans="1:127" x14ac:dyDescent="0.25">
      <c r="A39" s="49" t="s">
        <v>69</v>
      </c>
      <c r="B39" s="49" t="s">
        <v>70</v>
      </c>
      <c r="C39" s="49" t="s">
        <v>94</v>
      </c>
      <c r="D39" s="13"/>
      <c r="E39" s="2"/>
      <c r="F39" s="2"/>
      <c r="G39" s="2"/>
      <c r="H39" s="2"/>
      <c r="I39" s="2"/>
      <c r="J39" s="2"/>
      <c r="K39" s="2"/>
      <c r="L39" s="2"/>
      <c r="M39" s="2"/>
      <c r="N39" s="2"/>
      <c r="O39" s="14">
        <f>Тур1!N39</f>
        <v>3</v>
      </c>
      <c r="P39" s="14">
        <f>Тур2!N39</f>
        <v>2</v>
      </c>
      <c r="Q39" s="15">
        <f t="shared" si="0"/>
        <v>5</v>
      </c>
      <c r="R39" s="15">
        <f>IF(A39="","",Тур1!O39+Тур2!O39)</f>
        <v>50</v>
      </c>
      <c r="S39" s="15">
        <f>IF(Участники!A39="","",IF($AY$61+1=Участники!$B$6-CY$61,$AY$61+1,CONCATENATE($AY$61+1,"-",Участники!$B$6-CY$61)))</f>
        <v>30</v>
      </c>
      <c r="T39" s="5" t="s">
        <v>35</v>
      </c>
      <c r="W39" s="17" t="str">
        <f>IF(AND(Участники!$A39&lt;&gt;"",OR($Q$11&lt;$Q39,AND($Q$11=$Q39,$R$11&lt;$R39))),1,"")</f>
        <v/>
      </c>
      <c r="X39" s="17" t="str">
        <f>IF(AND(Участники!$A39&lt;&gt;"",OR($Q$12&lt;$Q39,AND($Q$12=$Q39,$R$12&lt;$R39))),1,"")</f>
        <v/>
      </c>
      <c r="Y39" s="17" t="str">
        <f>IF(AND(Участники!$A39&lt;&gt;"",OR($Q$13&lt;$Q39,AND($Q$13=$Q39,$R$13&lt;$R39))),1,"")</f>
        <v/>
      </c>
      <c r="Z39" s="17" t="str">
        <f>IF(AND(Участники!$A39&lt;&gt;"",OR($Q$14&lt;$Q39,AND($Q$14=$Q39,$R$14&lt;$R39))),1,"")</f>
        <v/>
      </c>
      <c r="AA39" s="17" t="str">
        <f>IF(AND(Участники!$A39&lt;&gt;"",OR($Q$15&lt;$Q39,AND($Q$15=$Q39,$R$15&lt;$R39))),1,"")</f>
        <v/>
      </c>
      <c r="AB39" s="17" t="str">
        <f>IF(AND(Участники!$A39&lt;&gt;"",OR($Q$16&lt;$Q39,AND($Q$16=$Q39,$R$16&lt;$R39))),1,"")</f>
        <v/>
      </c>
      <c r="AC39" s="17" t="str">
        <f>IF(AND(Участники!$A39&lt;&gt;"",OR($Q$17&lt;$Q39,AND($Q$17=$Q39,$R$17&lt;$R39))),1,"")</f>
        <v/>
      </c>
      <c r="AD39" s="17" t="str">
        <f>IF(AND(Участники!$A39&lt;&gt;"",OR($Q$18&lt;$Q39,AND($Q$18=$Q39,$R$18&lt;$R39))),1,"")</f>
        <v/>
      </c>
      <c r="AE39" s="17" t="str">
        <f>IF(AND(Участники!$A39&lt;&gt;"",OR($Q$19&lt;$Q39,AND($Q$19=$Q39,$R$19&lt;$R39))),1,"")</f>
        <v/>
      </c>
      <c r="AF39" s="17" t="str">
        <f>IF(AND(Участники!$A39&lt;&gt;"",OR($Q$20&lt;$Q39,AND($Q$20=$Q39,$R$20&lt;$R39))),1,"")</f>
        <v/>
      </c>
      <c r="AG39" s="17" t="str">
        <f>IF(AND(Участники!$A39&lt;&gt;"",OR($Q$21&lt;$Q39,AND($Q$21=$Q39,$R$21&lt;$R39))),1,"")</f>
        <v/>
      </c>
      <c r="AH39" s="17" t="str">
        <f>IF(AND(Участники!$A39&lt;&gt;"",OR($Q$22&lt;$Q39,AND($Q$22=$Q39,$R$22&lt;$R39))),1,"")</f>
        <v/>
      </c>
      <c r="AI39" s="17" t="str">
        <f>IF(AND(Участники!$A39&lt;&gt;"",OR($Q$23&lt;$Q39,AND($Q$23=$Q39,$R$23&lt;$R39))),1,"")</f>
        <v/>
      </c>
      <c r="AJ39" s="17" t="str">
        <f>IF(AND(Участники!$A39&lt;&gt;"",OR($Q$24&lt;$Q39,AND($Q$24=$Q39,$R$24&lt;$R39))),1,"")</f>
        <v/>
      </c>
      <c r="AK39" s="17" t="str">
        <f>IF(AND(Участники!$A39&lt;&gt;"",OR($Q$25&lt;$Q39,AND($Q$25=$Q39,$R$25&lt;$R39))),1,"")</f>
        <v/>
      </c>
      <c r="AL39" s="17" t="str">
        <f>IF(AND(Участники!$A39&lt;&gt;"",OR($Q$26&lt;$Q39,AND($Q$26=$Q39,$R$26&lt;$R39))),1,"")</f>
        <v/>
      </c>
      <c r="AM39" s="17" t="str">
        <f>IF(AND(Участники!$A39&lt;&gt;"",OR($Q$27&lt;$Q39,AND($Q$27=$Q39,$R$27&lt;$R39))),1,"")</f>
        <v/>
      </c>
      <c r="AN39" s="17" t="str">
        <f>IF(AND(Участники!$A39&lt;&gt;"",OR($Q$28&lt;$Q39,AND($Q$28=$Q39,$R$28&lt;$R39))),1,"")</f>
        <v/>
      </c>
      <c r="AO39" s="17" t="str">
        <f>IF(AND(Участники!$A39&lt;&gt;"",OR($Q$29&lt;$Q39,AND($Q$29=$Q39,$R$29&lt;$R39))),1,"")</f>
        <v/>
      </c>
      <c r="AP39" s="17" t="str">
        <f>IF(AND(Участники!$A39&lt;&gt;"",OR($Q$30&lt;$Q39,AND($Q$30=$Q39,$R$30&lt;$R39))),1,"")</f>
        <v/>
      </c>
      <c r="AQ39" s="17" t="str">
        <f>IF(AND(Участники!$A39&lt;&gt;"",OR($Q$31&lt;$Q39,AND($Q$31=$Q39,$R$31&lt;$R39))),1,"")</f>
        <v/>
      </c>
      <c r="AR39" s="17" t="str">
        <f>IF(AND(Участники!$A39&lt;&gt;"",OR($Q$32&lt;$Q39,AND($Q$32=$Q39,$R$32&lt;$R39))),1,"")</f>
        <v/>
      </c>
      <c r="AS39" s="17" t="str">
        <f>IF(AND(Участники!$A39&lt;&gt;"",OR($Q$33&lt;$Q39,AND($Q$33=$Q39,$R$33&lt;$R39))),1,"")</f>
        <v/>
      </c>
      <c r="AT39" s="17" t="str">
        <f>IF(AND(Участники!$A39&lt;&gt;"",OR($Q$34&lt;$Q39,AND($Q$34=$Q39,$R$34&lt;$R39))),1,"")</f>
        <v/>
      </c>
      <c r="AU39" s="17" t="str">
        <f>IF(AND(Участники!$A39&lt;&gt;"",OR($Q$35&lt;$Q39,AND($Q$35=$Q39,$R$35&lt;$R39))),1,"")</f>
        <v/>
      </c>
      <c r="AV39" s="17" t="str">
        <f>IF(AND(Участники!$A39&lt;&gt;"",OR($Q$36&lt;$Q39,AND($Q$36=$Q39,$R$36&lt;$R39))),1,"")</f>
        <v/>
      </c>
      <c r="AW39" s="17" t="str">
        <f>IF(AND(Участники!$A39&lt;&gt;"",OR($Q$37&lt;$Q39,AND($Q$37=$Q39,$R$37&lt;$R39))),1,"")</f>
        <v/>
      </c>
      <c r="AX39" s="17" t="str">
        <f>IF(AND(Участники!$A39&lt;&gt;"",OR($Q$38&lt;$Q39,AND($Q$38=$Q39,$R$38&lt;$R39))),1,"")</f>
        <v/>
      </c>
      <c r="AY39" s="16" t="str">
        <f>IF(AND(Участники!$A39&lt;&gt;"",OR($Q$39&lt;$Q39,AND($Q$39=$Q39,$R$39&lt;$R39))),1,"")</f>
        <v/>
      </c>
      <c r="AZ39" s="17" t="str">
        <f>IF(AND(Участники!$A39&lt;&gt;"",OR($Q$40&lt;$Q39,AND($Q$40=$Q39,$R$40&lt;$R39))),1,"")</f>
        <v/>
      </c>
      <c r="BA39" s="17" t="str">
        <f>IF(AND(Участники!$A39&lt;&gt;"",OR($Q$41&lt;$Q39,AND($Q$41=$Q39,$R$41&lt;$R39))),1,"")</f>
        <v/>
      </c>
      <c r="BB39" s="17" t="str">
        <f>IF(AND(Участники!$A39&lt;&gt;"",OR($Q$42&lt;$Q39,AND($Q$42=$Q39,$R$42&lt;$R39))),1,"")</f>
        <v/>
      </c>
      <c r="BC39" s="17" t="str">
        <f>IF(AND(Участники!$A39&lt;&gt;"",OR($Q$43&lt;$Q39,AND($Q$43=$Q39,$R$43&lt;$R39))),1,"")</f>
        <v/>
      </c>
      <c r="BD39" s="17" t="str">
        <f>IF(AND(Участники!$A39&lt;&gt;"",OR($Q$44&lt;$Q39,AND($Q$44=$Q39,$R$44&lt;$R39))),1,"")</f>
        <v/>
      </c>
      <c r="BE39" s="17" t="str">
        <f>IF(AND(Участники!$A39&lt;&gt;"",OR($Q$45&lt;$Q39,AND($Q$45=$Q39,$R$45&lt;$R39))),1,"")</f>
        <v/>
      </c>
      <c r="BF39" s="17" t="str">
        <f>IF(AND(Участники!$A39&lt;&gt;"",OR($Q$46&lt;$Q39,AND($Q$46=$Q39,$R$46&lt;$R39))),1,"")</f>
        <v/>
      </c>
      <c r="BG39" s="17" t="str">
        <f>IF(AND(Участники!$A39&lt;&gt;"",OR($Q$47&lt;$Q39,AND($Q$47=$Q39,$R$47&lt;$R39))),1,"")</f>
        <v/>
      </c>
      <c r="BH39" s="17" t="str">
        <f>IF(AND(Участники!$A39&lt;&gt;"",OR($Q$48&lt;$Q39,AND($Q$48=$Q39,$R$48&lt;$R39))),1,"")</f>
        <v/>
      </c>
      <c r="BI39" s="17" t="str">
        <f>IF(AND(Участники!$A39&lt;&gt;"",OR($Q$49&lt;$Q39,AND($Q$49=$Q39,$R$49&lt;$R39))),1,"")</f>
        <v/>
      </c>
      <c r="BJ39" s="17" t="str">
        <f>IF(AND(Участники!$A39&lt;&gt;"",OR($Q$50&lt;$Q39,AND($Q$50=$Q39,$R$50&lt;$R39))),1,"")</f>
        <v/>
      </c>
      <c r="BK39" s="17" t="str">
        <f>IF(AND(Участники!$A39&lt;&gt;"",OR($Q$51&lt;$Q39,AND($Q$51=$Q39,$R$51&lt;$R39))),1,"")</f>
        <v/>
      </c>
      <c r="BL39" s="17" t="str">
        <f>IF(AND(Участники!$A39&lt;&gt;"",OR($Q$52&lt;$Q39,AND($Q$52=$Q39,$R$52&lt;$R39))),1,"")</f>
        <v/>
      </c>
      <c r="BM39" s="17" t="str">
        <f>IF(AND(Участники!$A39&lt;&gt;"",OR($Q$53&lt;$Q39,AND($Q$53=$Q39,$R$53&lt;$R39))),1,"")</f>
        <v/>
      </c>
      <c r="BN39" s="17" t="str">
        <f>IF(AND(Участники!$A39&lt;&gt;"",OR($Q$54&lt;$Q39,AND($Q$54=$Q39,$R$54&lt;$R39))),1,"")</f>
        <v/>
      </c>
      <c r="BO39" s="17" t="str">
        <f>IF(AND(Участники!$A39&lt;&gt;"",OR($Q$55&lt;$Q39,AND($Q$55=$Q39,$R$55&lt;$R39))),1,"")</f>
        <v/>
      </c>
      <c r="BP39" s="17" t="str">
        <f>IF(AND(Участники!$A39&lt;&gt;"",OR($Q$56&lt;$Q39,AND($Q$56=$Q39,$R$56&lt;$R39))),1,"")</f>
        <v/>
      </c>
      <c r="BQ39" s="17" t="str">
        <f>IF(AND(Участники!$A39&lt;&gt;"",OR($Q$57&lt;$Q39,AND($Q$57=$Q39,$R$57&lt;$R39))),1,"")</f>
        <v/>
      </c>
      <c r="BR39" s="17" t="str">
        <f>IF(AND(Участники!$A39&lt;&gt;"",OR($Q$58&lt;$Q39,AND($Q$58=$Q39,$R$58&lt;$R39))),1,"")</f>
        <v/>
      </c>
      <c r="BS39" s="17" t="str">
        <f>IF(AND(Участники!$A39&lt;&gt;"",OR($Q$59&lt;$Q39,AND($Q$59=$Q39,$R$59&lt;$R39))),1,"")</f>
        <v/>
      </c>
      <c r="BT39" s="17" t="str">
        <f>IF(AND(Участники!$A39&lt;&gt;"",OR($Q$60&lt;$Q39,AND($Q$60=$Q39,$R$60&lt;$R39))),1,"")</f>
        <v/>
      </c>
      <c r="BW39" s="17">
        <f>IF(AND(Участники!$A39&lt;&gt;"",OR($Q$11&gt;$Q39,AND($Q$11=$Q39,$R$11&gt;$R39))),1,"")</f>
        <v>1</v>
      </c>
      <c r="BX39" s="17">
        <f>IF(AND(Участники!$A39&lt;&gt;"",OR($Q$12&gt;$Q39,AND($Q$12=$Q39,$R$12&gt;$R39))),1,"")</f>
        <v>1</v>
      </c>
      <c r="BY39" s="17">
        <f>IF(AND(Участники!$A39&lt;&gt;"",OR($Q$13&gt;$Q39,AND($Q$13=$Q39,$R$13&gt;$R39))),1,"")</f>
        <v>1</v>
      </c>
      <c r="BZ39" s="17">
        <f>IF(AND(Участники!$A39&lt;&gt;"",OR($Q$14&gt;$Q39,AND($Q$14=$Q39,$R$14&gt;$R39))),1,"")</f>
        <v>1</v>
      </c>
      <c r="CA39" s="17">
        <f>IF(AND(Участники!$A39&lt;&gt;"",OR($Q$15&gt;$Q39,AND($Q$15=$Q39,$R$15&gt;$R39))),1,"")</f>
        <v>1</v>
      </c>
      <c r="CB39" s="17">
        <f>IF(AND(Участники!$A39&lt;&gt;"",OR($Q$16&gt;$Q39,AND($Q$16=$Q39,$R$16&gt;$R39))),1,"")</f>
        <v>1</v>
      </c>
      <c r="CC39" s="17">
        <f>IF(AND(Участники!$A39&lt;&gt;"",OR($Q$17&gt;$Q39,AND($Q$17=$Q39,$R$17&gt;$R39))),1,"")</f>
        <v>1</v>
      </c>
      <c r="CD39" s="17">
        <f>IF(AND(Участники!$A39&lt;&gt;"",OR($Q$18&gt;$Q39,AND($Q$18=$Q39,$R$18&gt;$R39))),1,"")</f>
        <v>1</v>
      </c>
      <c r="CE39" s="17">
        <f>IF(AND(Участники!$A39&lt;&gt;"",OR($Q$19&gt;$Q39,AND($Q$19=$Q39,$R$19&gt;$R39))),1,"")</f>
        <v>1</v>
      </c>
      <c r="CF39" s="17">
        <f>IF(AND(Участники!$A39&lt;&gt;"",OR($Q$20&gt;$Q39,AND($Q$20=$Q39,$R$20&gt;$R39))),1,"")</f>
        <v>1</v>
      </c>
      <c r="CG39" s="17">
        <f>IF(AND(Участники!$A39&lt;&gt;"",OR($Q$21&gt;$Q39,AND($Q$21=$Q39,$R$21&gt;$R39))),1,"")</f>
        <v>1</v>
      </c>
      <c r="CH39" s="17">
        <f>IF(AND(Участники!$A39&lt;&gt;"",OR($Q$22&gt;$Q39,AND($Q$22=$Q39,$R$22&gt;$R39))),1,"")</f>
        <v>1</v>
      </c>
      <c r="CI39" s="17">
        <f>IF(AND(Участники!$A39&lt;&gt;"",OR($Q$23&gt;$Q39,AND($Q$23=$Q39,$R$23&gt;$R39))),1,"")</f>
        <v>1</v>
      </c>
      <c r="CJ39" s="17">
        <f>IF(AND(Участники!$A39&lt;&gt;"",OR($Q$24&gt;$Q39,AND($Q$24=$Q39,$R$24&gt;$R39))),1,"")</f>
        <v>1</v>
      </c>
      <c r="CK39" s="17">
        <f>IF(AND(Участники!$A39&lt;&gt;"",OR($Q$25&gt;$Q39,AND($Q$25=$Q39,$R$25&gt;$R39))),1,"")</f>
        <v>1</v>
      </c>
      <c r="CL39" s="17">
        <f>IF(AND(Участники!$A39&lt;&gt;"",OR($Q$26&gt;$Q39,AND($Q$26=$Q39,$R$26&gt;$R39))),1,"")</f>
        <v>1</v>
      </c>
      <c r="CM39" s="17">
        <f>IF(AND(Участники!$A39&lt;&gt;"",OR($Q$27&gt;$Q39,AND($Q$27=$Q39,$R$27&gt;$R39))),1,"")</f>
        <v>1</v>
      </c>
      <c r="CN39" s="17">
        <f>IF(AND(Участники!$A39&lt;&gt;"",OR($Q$28&gt;$Q39,AND($Q$28=$Q39,$R$28&gt;$R39))),1,"")</f>
        <v>1</v>
      </c>
      <c r="CO39" s="17">
        <f>IF(AND(Участники!$A39&lt;&gt;"",OR($Q$29&gt;$Q39,AND($Q$29=$Q39,$R$29&gt;$R39))),1,"")</f>
        <v>1</v>
      </c>
      <c r="CP39" s="17">
        <f>IF(AND(Участники!$A39&lt;&gt;"",OR($Q$30&gt;$Q39,AND($Q$30=$Q39,$R$30&gt;$R39))),1,"")</f>
        <v>1</v>
      </c>
      <c r="CQ39" s="17">
        <f>IF(AND(Участники!$A39&lt;&gt;"",OR($Q$31&gt;$Q39,AND($Q$31=$Q39,$R$31&gt;$R39))),1,"")</f>
        <v>1</v>
      </c>
      <c r="CR39" s="17">
        <f>IF(AND(Участники!$A39&lt;&gt;"",OR($Q$32&gt;$Q39,AND($Q$32=$Q39,$R$32&gt;$R39))),1,"")</f>
        <v>1</v>
      </c>
      <c r="CS39" s="17">
        <f>IF(AND(Участники!$A39&lt;&gt;"",OR($Q$33&gt;$Q39,AND($Q$33=$Q39,$R$33&gt;$R39))),1,"")</f>
        <v>1</v>
      </c>
      <c r="CT39" s="17">
        <f>IF(AND(Участники!$A39&lt;&gt;"",OR($Q$34&gt;$Q39,AND($Q$34=$Q39,$R$34&gt;$R39))),1,"")</f>
        <v>1</v>
      </c>
      <c r="CU39" s="17">
        <f>IF(AND(Участники!$A39&lt;&gt;"",OR($Q$35&gt;$Q39,AND($Q$35=$Q39,$R$35&gt;$R39))),1,"")</f>
        <v>1</v>
      </c>
      <c r="CV39" s="17">
        <f>IF(AND(Участники!$A39&lt;&gt;"",OR($Q$36&gt;$Q39,AND($Q$36=$Q39,$R$36&gt;$R39))),1,"")</f>
        <v>1</v>
      </c>
      <c r="CW39" s="17">
        <f>IF(AND(Участники!$A39&lt;&gt;"",OR($Q$37&gt;$Q39,AND($Q$37=$Q39,$R$37&gt;$R39))),1,"")</f>
        <v>1</v>
      </c>
      <c r="CX39" s="17">
        <f>IF(AND(Участники!$A39&lt;&gt;"",OR($Q$38&gt;$Q39,AND($Q$38=$Q39,$R$38&gt;$R39))),1,"")</f>
        <v>1</v>
      </c>
      <c r="CY39" s="16" t="str">
        <f>IF(AND(Участники!$A39&lt;&gt;"",OR($Q$39&gt;$Q39,AND($Q$39=$Q39,$R$39&gt;$R39))),1,"")</f>
        <v/>
      </c>
      <c r="CZ39" s="17">
        <f>IF(AND(Участники!$A39&lt;&gt;"",OR($Q$40&gt;$Q39,AND($Q$40=$Q39,$R$40&gt;$R39))),1,"")</f>
        <v>1</v>
      </c>
      <c r="DA39" s="17">
        <f>IF(AND(Участники!$A39&lt;&gt;"",OR($Q$41&gt;$Q39,AND($Q$41=$Q39,$R$41&gt;$R39))),1,"")</f>
        <v>1</v>
      </c>
      <c r="DB39" s="17">
        <f>IF(AND(Участники!$A39&lt;&gt;"",OR($Q$42&gt;$Q39,AND($Q$42=$Q39,$R$42&gt;$R39))),1,"")</f>
        <v>1</v>
      </c>
      <c r="DC39" s="17">
        <f>IF(AND(Участники!$A39&lt;&gt;"",OR($Q$43&gt;$Q39,AND($Q$43=$Q39,$R$43&gt;$R39))),1,"")</f>
        <v>1</v>
      </c>
      <c r="DD39" s="17">
        <f>IF(AND(Участники!$A39&lt;&gt;"",OR($Q$44&gt;$Q39,AND($Q$44=$Q39,$R$44&gt;$R39))),1,"")</f>
        <v>1</v>
      </c>
      <c r="DE39" s="17">
        <f>IF(AND(Участники!$A39&lt;&gt;"",OR($Q$45&gt;$Q39,AND($Q$45=$Q39,$R$45&gt;$R39))),1,"")</f>
        <v>1</v>
      </c>
      <c r="DF39" s="17">
        <f>IF(AND(Участники!$A39&lt;&gt;"",OR($Q$46&gt;$Q39,AND($Q$46=$Q39,$R$46&gt;$R39))),1,"")</f>
        <v>1</v>
      </c>
      <c r="DG39" s="17">
        <f>IF(AND(Участники!$A39&lt;&gt;"",OR($Q$47&gt;$Q39,AND($Q$47=$Q39,$R$47&gt;$R39))),1,"")</f>
        <v>1</v>
      </c>
      <c r="DH39" s="17">
        <f>IF(AND(Участники!$A39&lt;&gt;"",OR($Q$48&gt;$Q39,AND($Q$48=$Q39,$R$48&gt;$R39))),1,"")</f>
        <v>1</v>
      </c>
      <c r="DI39" s="17">
        <f>IF(AND(Участники!$A39&lt;&gt;"",OR($Q$49&gt;$Q39,AND($Q$49=$Q39,$R$49&gt;$R39))),1,"")</f>
        <v>1</v>
      </c>
      <c r="DJ39" s="17">
        <f>IF(AND(Участники!$A39&lt;&gt;"",OR($Q$50&gt;$Q39,AND($Q$50=$Q39,$R$50&gt;$R39))),1,"")</f>
        <v>1</v>
      </c>
      <c r="DK39" s="17">
        <f>IF(AND(Участники!$A39&lt;&gt;"",OR($Q$51&gt;$Q39,AND($Q$51=$Q39,$R$51&gt;$R39))),1,"")</f>
        <v>1</v>
      </c>
      <c r="DL39" s="17">
        <f>IF(AND(Участники!$A39&lt;&gt;"",OR($Q$52&gt;$Q39,AND($Q$52=$Q39,$R$52&gt;$R39))),1,"")</f>
        <v>1</v>
      </c>
      <c r="DM39" s="17">
        <f>IF(AND(Участники!$A39&lt;&gt;"",OR($Q$53&gt;$Q39,AND($Q$53=$Q39,$R$53&gt;$R39))),1,"")</f>
        <v>1</v>
      </c>
      <c r="DN39" s="17">
        <f>IF(AND(Участники!$A39&lt;&gt;"",OR($Q$54&gt;$Q39,AND($Q$54=$Q39,$R$54&gt;$R39))),1,"")</f>
        <v>1</v>
      </c>
      <c r="DO39" s="17">
        <f>IF(AND(Участники!$A39&lt;&gt;"",OR($Q$55&gt;$Q39,AND($Q$55=$Q39,$R$55&gt;$R39))),1,"")</f>
        <v>1</v>
      </c>
      <c r="DP39" s="17">
        <f>IF(AND(Участники!$A39&lt;&gt;"",OR($Q$56&gt;$Q39,AND($Q$56=$Q39,$R$56&gt;$R39))),1,"")</f>
        <v>1</v>
      </c>
      <c r="DQ39" s="17">
        <f>IF(AND(Участники!$A39&lt;&gt;"",OR($Q$57&gt;$Q39,AND($Q$57=$Q39,$R$57&gt;$R39))),1,"")</f>
        <v>1</v>
      </c>
      <c r="DR39" s="17">
        <f>IF(AND(Участники!$A39&lt;&gt;"",OR($Q$58&gt;$Q39,AND($Q$58=$Q39,$R$58&gt;$R39))),1,"")</f>
        <v>1</v>
      </c>
      <c r="DS39" s="17">
        <f>IF(AND(Участники!$A39&lt;&gt;"",OR($Q$59&gt;$Q39,AND($Q$59=$Q39,$R$59&gt;$R39))),1,"")</f>
        <v>1</v>
      </c>
      <c r="DT39" s="17">
        <f>IF(AND(Участники!$A39&lt;&gt;"",OR($Q$60&gt;$Q39,AND($Q$60=$Q39,$R$60&gt;$R39))),1,"")</f>
        <v>1</v>
      </c>
      <c r="DV39" s="18">
        <v>1</v>
      </c>
      <c r="DW39" s="19">
        <f>IF(Участники!A39="","",IF($AY$61+1=Участники!$B$6-CY$61,$AY$61+1,$AY$61+SUMIF(S$11:S39,CONCATENATE("=",S39),DV$11:DV39)))</f>
        <v>30</v>
      </c>
    </row>
    <row r="40" spans="1:127" x14ac:dyDescent="0.25">
      <c r="A40" s="49" t="s">
        <v>71</v>
      </c>
      <c r="B40" s="49" t="s">
        <v>33</v>
      </c>
      <c r="C40" s="49" t="s">
        <v>75</v>
      </c>
      <c r="D40" s="13"/>
      <c r="E40" s="2"/>
      <c r="F40" s="2"/>
      <c r="G40" s="2"/>
      <c r="H40" s="2"/>
      <c r="I40" s="2"/>
      <c r="J40" s="2"/>
      <c r="K40" s="2"/>
      <c r="L40" s="2"/>
      <c r="M40" s="2"/>
      <c r="N40" s="2"/>
      <c r="O40" s="14">
        <f>Тур1!N40</f>
        <v>10</v>
      </c>
      <c r="P40" s="14">
        <f>Тур2!N40</f>
        <v>5</v>
      </c>
      <c r="Q40" s="15">
        <f t="shared" si="0"/>
        <v>15</v>
      </c>
      <c r="R40" s="15">
        <f>IF(A40="","",Тур1!O40+Тур2!O40)</f>
        <v>230</v>
      </c>
      <c r="S40" s="15">
        <f>IF(Участники!A40="","",IF($AZ$61+1=Участники!$B$6-CZ$61,$AZ$61+1,CONCATENATE($AZ$61+1,"-",Участники!$B$6-CZ$61)))</f>
        <v>1</v>
      </c>
      <c r="T40" s="5">
        <v>1</v>
      </c>
      <c r="W40" s="17">
        <f>IF(AND(Участники!$A40&lt;&gt;"",OR($Q$11&lt;$Q40,AND($Q$11=$Q40,$R$11&lt;$R40))),1,"")</f>
        <v>1</v>
      </c>
      <c r="X40" s="17">
        <f>IF(AND(Участники!$A40&lt;&gt;"",OR($Q$12&lt;$Q40,AND($Q$12=$Q40,$R$12&lt;$R40))),1,"")</f>
        <v>1</v>
      </c>
      <c r="Y40" s="17">
        <f>IF(AND(Участники!$A40&lt;&gt;"",OR($Q$13&lt;$Q40,AND($Q$13=$Q40,$R$13&lt;$R40))),1,"")</f>
        <v>1</v>
      </c>
      <c r="Z40" s="17">
        <f>IF(AND(Участники!$A40&lt;&gt;"",OR($Q$14&lt;$Q40,AND($Q$14=$Q40,$R$14&lt;$R40))),1,"")</f>
        <v>1</v>
      </c>
      <c r="AA40" s="17">
        <f>IF(AND(Участники!$A40&lt;&gt;"",OR($Q$15&lt;$Q40,AND($Q$15=$Q40,$R$15&lt;$R40))),1,"")</f>
        <v>1</v>
      </c>
      <c r="AB40" s="17">
        <f>IF(AND(Участники!$A40&lt;&gt;"",OR($Q$16&lt;$Q40,AND($Q$16=$Q40,$R$16&lt;$R40))),1,"")</f>
        <v>1</v>
      </c>
      <c r="AC40" s="17">
        <f>IF(AND(Участники!$A40&lt;&gt;"",OR($Q$17&lt;$Q40,AND($Q$17=$Q40,$R$17&lt;$R40))),1,"")</f>
        <v>1</v>
      </c>
      <c r="AD40" s="17">
        <f>IF(AND(Участники!$A40&lt;&gt;"",OR($Q$18&lt;$Q40,AND($Q$18=$Q40,$R$18&lt;$R40))),1,"")</f>
        <v>1</v>
      </c>
      <c r="AE40" s="17">
        <f>IF(AND(Участники!$A40&lt;&gt;"",OR($Q$19&lt;$Q40,AND($Q$19=$Q40,$R$19&lt;$R40))),1,"")</f>
        <v>1</v>
      </c>
      <c r="AF40" s="17">
        <f>IF(AND(Участники!$A40&lt;&gt;"",OR($Q$20&lt;$Q40,AND($Q$20=$Q40,$R$20&lt;$R40))),1,"")</f>
        <v>1</v>
      </c>
      <c r="AG40" s="17">
        <f>IF(AND(Участники!$A40&lt;&gt;"",OR($Q$21&lt;$Q40,AND($Q$21=$Q40,$R$21&lt;$R40))),1,"")</f>
        <v>1</v>
      </c>
      <c r="AH40" s="17">
        <f>IF(AND(Участники!$A40&lt;&gt;"",OR($Q$22&lt;$Q40,AND($Q$22=$Q40,$R$22&lt;$R40))),1,"")</f>
        <v>1</v>
      </c>
      <c r="AI40" s="17">
        <f>IF(AND(Участники!$A40&lt;&gt;"",OR($Q$23&lt;$Q40,AND($Q$23=$Q40,$R$23&lt;$R40))),1,"")</f>
        <v>1</v>
      </c>
      <c r="AJ40" s="17">
        <f>IF(AND(Участники!$A40&lt;&gt;"",OR($Q$24&lt;$Q40,AND($Q$24=$Q40,$R$24&lt;$R40))),1,"")</f>
        <v>1</v>
      </c>
      <c r="AK40" s="17">
        <f>IF(AND(Участники!$A40&lt;&gt;"",OR($Q$25&lt;$Q40,AND($Q$25=$Q40,$R$25&lt;$R40))),1,"")</f>
        <v>1</v>
      </c>
      <c r="AL40" s="17">
        <f>IF(AND(Участники!$A40&lt;&gt;"",OR($Q$26&lt;$Q40,AND($Q$26=$Q40,$R$26&lt;$R40))),1,"")</f>
        <v>1</v>
      </c>
      <c r="AM40" s="17">
        <f>IF(AND(Участники!$A40&lt;&gt;"",OR($Q$27&lt;$Q40,AND($Q$27=$Q40,$R$27&lt;$R40))),1,"")</f>
        <v>1</v>
      </c>
      <c r="AN40" s="17">
        <f>IF(AND(Участники!$A40&lt;&gt;"",OR($Q$28&lt;$Q40,AND($Q$28=$Q40,$R$28&lt;$R40))),1,"")</f>
        <v>1</v>
      </c>
      <c r="AO40" s="17">
        <f>IF(AND(Участники!$A40&lt;&gt;"",OR($Q$29&lt;$Q40,AND($Q$29=$Q40,$R$29&lt;$R40))),1,"")</f>
        <v>1</v>
      </c>
      <c r="AP40" s="17">
        <f>IF(AND(Участники!$A40&lt;&gt;"",OR($Q$30&lt;$Q40,AND($Q$30=$Q40,$R$30&lt;$R40))),1,"")</f>
        <v>1</v>
      </c>
      <c r="AQ40" s="17">
        <f>IF(AND(Участники!$A40&lt;&gt;"",OR($Q$31&lt;$Q40,AND($Q$31=$Q40,$R$31&lt;$R40))),1,"")</f>
        <v>1</v>
      </c>
      <c r="AR40" s="17">
        <f>IF(AND(Участники!$A40&lt;&gt;"",OR($Q$32&lt;$Q40,AND($Q$32=$Q40,$R$32&lt;$R40))),1,"")</f>
        <v>1</v>
      </c>
      <c r="AS40" s="17">
        <f>IF(AND(Участники!$A40&lt;&gt;"",OR($Q$33&lt;$Q40,AND($Q$33=$Q40,$R$33&lt;$R40))),1,"")</f>
        <v>1</v>
      </c>
      <c r="AT40" s="17">
        <f>IF(AND(Участники!$A40&lt;&gt;"",OR($Q$34&lt;$Q40,AND($Q$34=$Q40,$R$34&lt;$R40))),1,"")</f>
        <v>1</v>
      </c>
      <c r="AU40" s="17">
        <f>IF(AND(Участники!$A40&lt;&gt;"",OR($Q$35&lt;$Q40,AND($Q$35=$Q40,$R$35&lt;$R40))),1,"")</f>
        <v>1</v>
      </c>
      <c r="AV40" s="17">
        <f>IF(AND(Участники!$A40&lt;&gt;"",OR($Q$36&lt;$Q40,AND($Q$36=$Q40,$R$36&lt;$R40))),1,"")</f>
        <v>1</v>
      </c>
      <c r="AW40" s="17">
        <f>IF(AND(Участники!$A40&lt;&gt;"",OR($Q$37&lt;$Q40,AND($Q$37=$Q40,$R$37&lt;$R40))),1,"")</f>
        <v>1</v>
      </c>
      <c r="AX40" s="17">
        <f>IF(AND(Участники!$A40&lt;&gt;"",OR($Q$38&lt;$Q40,AND($Q$38=$Q40,$R$38&lt;$R40))),1,"")</f>
        <v>1</v>
      </c>
      <c r="AY40" s="17">
        <f>IF(AND(Участники!$A40&lt;&gt;"",OR($Q$39&lt;$Q40,AND($Q$39=$Q40,$R$39&lt;$R40))),1,"")</f>
        <v>1</v>
      </c>
      <c r="AZ40" s="16" t="str">
        <f>IF(AND(Участники!$A40&lt;&gt;"",OR($Q$40&lt;$Q40,AND($Q$40=$Q40,$R$40&lt;$R40))),1,"")</f>
        <v/>
      </c>
      <c r="BA40" s="17" t="str">
        <f>IF(AND(Участники!$A40&lt;&gt;"",OR($Q$41&lt;$Q40,AND($Q$41=$Q40,$R$41&lt;$R40))),1,"")</f>
        <v/>
      </c>
      <c r="BB40" s="17" t="str">
        <f>IF(AND(Участники!$A40&lt;&gt;"",OR($Q$42&lt;$Q40,AND($Q$42=$Q40,$R$42&lt;$R40))),1,"")</f>
        <v/>
      </c>
      <c r="BC40" s="17" t="str">
        <f>IF(AND(Участники!$A40&lt;&gt;"",OR($Q$43&lt;$Q40,AND($Q$43=$Q40,$R$43&lt;$R40))),1,"")</f>
        <v/>
      </c>
      <c r="BD40" s="17" t="str">
        <f>IF(AND(Участники!$A40&lt;&gt;"",OR($Q$44&lt;$Q40,AND($Q$44=$Q40,$R$44&lt;$R40))),1,"")</f>
        <v/>
      </c>
      <c r="BE40" s="17" t="str">
        <f>IF(AND(Участники!$A40&lt;&gt;"",OR($Q$45&lt;$Q40,AND($Q$45=$Q40,$R$45&lt;$R40))),1,"")</f>
        <v/>
      </c>
      <c r="BF40" s="17" t="str">
        <f>IF(AND(Участники!$A40&lt;&gt;"",OR($Q$46&lt;$Q40,AND($Q$46=$Q40,$R$46&lt;$R40))),1,"")</f>
        <v/>
      </c>
      <c r="BG40" s="17" t="str">
        <f>IF(AND(Участники!$A40&lt;&gt;"",OR($Q$47&lt;$Q40,AND($Q$47=$Q40,$R$47&lt;$R40))),1,"")</f>
        <v/>
      </c>
      <c r="BH40" s="17" t="str">
        <f>IF(AND(Участники!$A40&lt;&gt;"",OR($Q$48&lt;$Q40,AND($Q$48=$Q40,$R$48&lt;$R40))),1,"")</f>
        <v/>
      </c>
      <c r="BI40" s="17" t="str">
        <f>IF(AND(Участники!$A40&lt;&gt;"",OR($Q$49&lt;$Q40,AND($Q$49=$Q40,$R$49&lt;$R40))),1,"")</f>
        <v/>
      </c>
      <c r="BJ40" s="17" t="str">
        <f>IF(AND(Участники!$A40&lt;&gt;"",OR($Q$50&lt;$Q40,AND($Q$50=$Q40,$R$50&lt;$R40))),1,"")</f>
        <v/>
      </c>
      <c r="BK40" s="17" t="str">
        <f>IF(AND(Участники!$A40&lt;&gt;"",OR($Q$51&lt;$Q40,AND($Q$51=$Q40,$R$51&lt;$R40))),1,"")</f>
        <v/>
      </c>
      <c r="BL40" s="17" t="str">
        <f>IF(AND(Участники!$A40&lt;&gt;"",OR($Q$52&lt;$Q40,AND($Q$52=$Q40,$R$52&lt;$R40))),1,"")</f>
        <v/>
      </c>
      <c r="BM40" s="17" t="str">
        <f>IF(AND(Участники!$A40&lt;&gt;"",OR($Q$53&lt;$Q40,AND($Q$53=$Q40,$R$53&lt;$R40))),1,"")</f>
        <v/>
      </c>
      <c r="BN40" s="17" t="str">
        <f>IF(AND(Участники!$A40&lt;&gt;"",OR($Q$54&lt;$Q40,AND($Q$54=$Q40,$R$54&lt;$R40))),1,"")</f>
        <v/>
      </c>
      <c r="BO40" s="17" t="str">
        <f>IF(AND(Участники!$A40&lt;&gt;"",OR($Q$55&lt;$Q40,AND($Q$55=$Q40,$R$55&lt;$R40))),1,"")</f>
        <v/>
      </c>
      <c r="BP40" s="17" t="str">
        <f>IF(AND(Участники!$A40&lt;&gt;"",OR($Q$56&lt;$Q40,AND($Q$56=$Q40,$R$56&lt;$R40))),1,"")</f>
        <v/>
      </c>
      <c r="BQ40" s="17" t="str">
        <f>IF(AND(Участники!$A40&lt;&gt;"",OR($Q$57&lt;$Q40,AND($Q$57=$Q40,$R$57&lt;$R40))),1,"")</f>
        <v/>
      </c>
      <c r="BR40" s="17" t="str">
        <f>IF(AND(Участники!$A40&lt;&gt;"",OR($Q$58&lt;$Q40,AND($Q$58=$Q40,$R$58&lt;$R40))),1,"")</f>
        <v/>
      </c>
      <c r="BS40" s="17" t="str">
        <f>IF(AND(Участники!$A40&lt;&gt;"",OR($Q$59&lt;$Q40,AND($Q$59=$Q40,$R$59&lt;$R40))),1,"")</f>
        <v/>
      </c>
      <c r="BT40" s="17" t="str">
        <f>IF(AND(Участники!$A40&lt;&gt;"",OR($Q$60&lt;$Q40,AND($Q$60=$Q40,$R$60&lt;$R40))),1,"")</f>
        <v/>
      </c>
      <c r="BW40" s="17" t="str">
        <f>IF(AND(Участники!$A40&lt;&gt;"",OR($Q$11&gt;$Q40,AND($Q$11=$Q40,$R$11&gt;$R40))),1,"")</f>
        <v/>
      </c>
      <c r="BX40" s="17" t="str">
        <f>IF(AND(Участники!$A40&lt;&gt;"",OR($Q$12&gt;$Q40,AND($Q$12=$Q40,$R$12&gt;$R40))),1,"")</f>
        <v/>
      </c>
      <c r="BY40" s="17" t="str">
        <f>IF(AND(Участники!$A40&lt;&gt;"",OR($Q$13&gt;$Q40,AND($Q$13=$Q40,$R$13&gt;$R40))),1,"")</f>
        <v/>
      </c>
      <c r="BZ40" s="17" t="str">
        <f>IF(AND(Участники!$A40&lt;&gt;"",OR($Q$14&gt;$Q40,AND($Q$14=$Q40,$R$14&gt;$R40))),1,"")</f>
        <v/>
      </c>
      <c r="CA40" s="17" t="str">
        <f>IF(AND(Участники!$A40&lt;&gt;"",OR($Q$15&gt;$Q40,AND($Q$15=$Q40,$R$15&gt;$R40))),1,"")</f>
        <v/>
      </c>
      <c r="CB40" s="17" t="str">
        <f>IF(AND(Участники!$A40&lt;&gt;"",OR($Q$16&gt;$Q40,AND($Q$16=$Q40,$R$16&gt;$R40))),1,"")</f>
        <v/>
      </c>
      <c r="CC40" s="17" t="str">
        <f>IF(AND(Участники!$A40&lt;&gt;"",OR($Q$17&gt;$Q40,AND($Q$17=$Q40,$R$17&gt;$R40))),1,"")</f>
        <v/>
      </c>
      <c r="CD40" s="17" t="str">
        <f>IF(AND(Участники!$A40&lt;&gt;"",OR($Q$18&gt;$Q40,AND($Q$18=$Q40,$R$18&gt;$R40))),1,"")</f>
        <v/>
      </c>
      <c r="CE40" s="17" t="str">
        <f>IF(AND(Участники!$A40&lt;&gt;"",OR($Q$19&gt;$Q40,AND($Q$19=$Q40,$R$19&gt;$R40))),1,"")</f>
        <v/>
      </c>
      <c r="CF40" s="17" t="str">
        <f>IF(AND(Участники!$A40&lt;&gt;"",OR($Q$20&gt;$Q40,AND($Q$20=$Q40,$R$20&gt;$R40))),1,"")</f>
        <v/>
      </c>
      <c r="CG40" s="17" t="str">
        <f>IF(AND(Участники!$A40&lt;&gt;"",OR($Q$21&gt;$Q40,AND($Q$21=$Q40,$R$21&gt;$R40))),1,"")</f>
        <v/>
      </c>
      <c r="CH40" s="17" t="str">
        <f>IF(AND(Участники!$A40&lt;&gt;"",OR($Q$22&gt;$Q40,AND($Q$22=$Q40,$R$22&gt;$R40))),1,"")</f>
        <v/>
      </c>
      <c r="CI40" s="17" t="str">
        <f>IF(AND(Участники!$A40&lt;&gt;"",OR($Q$23&gt;$Q40,AND($Q$23=$Q40,$R$23&gt;$R40))),1,"")</f>
        <v/>
      </c>
      <c r="CJ40" s="17" t="str">
        <f>IF(AND(Участники!$A40&lt;&gt;"",OR($Q$24&gt;$Q40,AND($Q$24=$Q40,$R$24&gt;$R40))),1,"")</f>
        <v/>
      </c>
      <c r="CK40" s="17" t="str">
        <f>IF(AND(Участники!$A40&lt;&gt;"",OR($Q$25&gt;$Q40,AND($Q$25=$Q40,$R$25&gt;$R40))),1,"")</f>
        <v/>
      </c>
      <c r="CL40" s="17" t="str">
        <f>IF(AND(Участники!$A40&lt;&gt;"",OR($Q$26&gt;$Q40,AND($Q$26=$Q40,$R$26&gt;$R40))),1,"")</f>
        <v/>
      </c>
      <c r="CM40" s="17" t="str">
        <f>IF(AND(Участники!$A40&lt;&gt;"",OR($Q$27&gt;$Q40,AND($Q$27=$Q40,$R$27&gt;$R40))),1,"")</f>
        <v/>
      </c>
      <c r="CN40" s="17" t="str">
        <f>IF(AND(Участники!$A40&lt;&gt;"",OR($Q$28&gt;$Q40,AND($Q$28=$Q40,$R$28&gt;$R40))),1,"")</f>
        <v/>
      </c>
      <c r="CO40" s="17" t="str">
        <f>IF(AND(Участники!$A40&lt;&gt;"",OR($Q$29&gt;$Q40,AND($Q$29=$Q40,$R$29&gt;$R40))),1,"")</f>
        <v/>
      </c>
      <c r="CP40" s="17" t="str">
        <f>IF(AND(Участники!$A40&lt;&gt;"",OR($Q$30&gt;$Q40,AND($Q$30=$Q40,$R$30&gt;$R40))),1,"")</f>
        <v/>
      </c>
      <c r="CQ40" s="17" t="str">
        <f>IF(AND(Участники!$A40&lt;&gt;"",OR($Q$31&gt;$Q40,AND($Q$31=$Q40,$R$31&gt;$R40))),1,"")</f>
        <v/>
      </c>
      <c r="CR40" s="17" t="str">
        <f>IF(AND(Участники!$A40&lt;&gt;"",OR($Q$32&gt;$Q40,AND($Q$32=$Q40,$R$32&gt;$R40))),1,"")</f>
        <v/>
      </c>
      <c r="CS40" s="17" t="str">
        <f>IF(AND(Участники!$A40&lt;&gt;"",OR($Q$33&gt;$Q40,AND($Q$33=$Q40,$R$33&gt;$R40))),1,"")</f>
        <v/>
      </c>
      <c r="CT40" s="17" t="str">
        <f>IF(AND(Участники!$A40&lt;&gt;"",OR($Q$34&gt;$Q40,AND($Q$34=$Q40,$R$34&gt;$R40))),1,"")</f>
        <v/>
      </c>
      <c r="CU40" s="17" t="str">
        <f>IF(AND(Участники!$A40&lt;&gt;"",OR($Q$35&gt;$Q40,AND($Q$35=$Q40,$R$35&gt;$R40))),1,"")</f>
        <v/>
      </c>
      <c r="CV40" s="17" t="str">
        <f>IF(AND(Участники!$A40&lt;&gt;"",OR($Q$36&gt;$Q40,AND($Q$36=$Q40,$R$36&gt;$R40))),1,"")</f>
        <v/>
      </c>
      <c r="CW40" s="17" t="str">
        <f>IF(AND(Участники!$A40&lt;&gt;"",OR($Q$37&gt;$Q40,AND($Q$37=$Q40,$R$37&gt;$R40))),1,"")</f>
        <v/>
      </c>
      <c r="CX40" s="17" t="str">
        <f>IF(AND(Участники!$A40&lt;&gt;"",OR($Q$38&gt;$Q40,AND($Q$38=$Q40,$R$38&gt;$R40))),1,"")</f>
        <v/>
      </c>
      <c r="CY40" s="17" t="str">
        <f>IF(AND(Участники!$A40&lt;&gt;"",OR($Q$39&gt;$Q40,AND($Q$39=$Q40,$R$39&gt;$R40))),1,"")</f>
        <v/>
      </c>
      <c r="CZ40" s="16" t="str">
        <f>IF(AND(Участники!$A40&lt;&gt;"",OR($Q$40&gt;$Q40,AND($Q$40=$Q40,$R$40&gt;$R40))),1,"")</f>
        <v/>
      </c>
      <c r="DA40" s="17">
        <f>IF(AND(Участники!$A40&lt;&gt;"",OR($Q$41&gt;$Q40,AND($Q$41=$Q40,$R$41&gt;$R40))),1,"")</f>
        <v>1</v>
      </c>
      <c r="DB40" s="17">
        <f>IF(AND(Участники!$A40&lt;&gt;"",OR($Q$42&gt;$Q40,AND($Q$42=$Q40,$R$42&gt;$R40))),1,"")</f>
        <v>1</v>
      </c>
      <c r="DC40" s="17">
        <f>IF(AND(Участники!$A40&lt;&gt;"",OR($Q$43&gt;$Q40,AND($Q$43=$Q40,$R$43&gt;$R40))),1,"")</f>
        <v>1</v>
      </c>
      <c r="DD40" s="17">
        <f>IF(AND(Участники!$A40&lt;&gt;"",OR($Q$44&gt;$Q40,AND($Q$44=$Q40,$R$44&gt;$R40))),1,"")</f>
        <v>1</v>
      </c>
      <c r="DE40" s="17">
        <f>IF(AND(Участники!$A40&lt;&gt;"",OR($Q$45&gt;$Q40,AND($Q$45=$Q40,$R$45&gt;$R40))),1,"")</f>
        <v>1</v>
      </c>
      <c r="DF40" s="17">
        <f>IF(AND(Участники!$A40&lt;&gt;"",OR($Q$46&gt;$Q40,AND($Q$46=$Q40,$R$46&gt;$R40))),1,"")</f>
        <v>1</v>
      </c>
      <c r="DG40" s="17">
        <f>IF(AND(Участники!$A40&lt;&gt;"",OR($Q$47&gt;$Q40,AND($Q$47=$Q40,$R$47&gt;$R40))),1,"")</f>
        <v>1</v>
      </c>
      <c r="DH40" s="17">
        <f>IF(AND(Участники!$A40&lt;&gt;"",OR($Q$48&gt;$Q40,AND($Q$48=$Q40,$R$48&gt;$R40))),1,"")</f>
        <v>1</v>
      </c>
      <c r="DI40" s="17">
        <f>IF(AND(Участники!$A40&lt;&gt;"",OR($Q$49&gt;$Q40,AND($Q$49=$Q40,$R$49&gt;$R40))),1,"")</f>
        <v>1</v>
      </c>
      <c r="DJ40" s="17">
        <f>IF(AND(Участники!$A40&lt;&gt;"",OR($Q$50&gt;$Q40,AND($Q$50=$Q40,$R$50&gt;$R40))),1,"")</f>
        <v>1</v>
      </c>
      <c r="DK40" s="17">
        <f>IF(AND(Участники!$A40&lt;&gt;"",OR($Q$51&gt;$Q40,AND($Q$51=$Q40,$R$51&gt;$R40))),1,"")</f>
        <v>1</v>
      </c>
      <c r="DL40" s="17">
        <f>IF(AND(Участники!$A40&lt;&gt;"",OR($Q$52&gt;$Q40,AND($Q$52=$Q40,$R$52&gt;$R40))),1,"")</f>
        <v>1</v>
      </c>
      <c r="DM40" s="17">
        <f>IF(AND(Участники!$A40&lt;&gt;"",OR($Q$53&gt;$Q40,AND($Q$53=$Q40,$R$53&gt;$R40))),1,"")</f>
        <v>1</v>
      </c>
      <c r="DN40" s="17">
        <f>IF(AND(Участники!$A40&lt;&gt;"",OR($Q$54&gt;$Q40,AND($Q$54=$Q40,$R$54&gt;$R40))),1,"")</f>
        <v>1</v>
      </c>
      <c r="DO40" s="17">
        <f>IF(AND(Участники!$A40&lt;&gt;"",OR($Q$55&gt;$Q40,AND($Q$55=$Q40,$R$55&gt;$R40))),1,"")</f>
        <v>1</v>
      </c>
      <c r="DP40" s="17">
        <f>IF(AND(Участники!$A40&lt;&gt;"",OR($Q$56&gt;$Q40,AND($Q$56=$Q40,$R$56&gt;$R40))),1,"")</f>
        <v>1</v>
      </c>
      <c r="DQ40" s="17">
        <f>IF(AND(Участники!$A40&lt;&gt;"",OR($Q$57&gt;$Q40,AND($Q$57=$Q40,$R$57&gt;$R40))),1,"")</f>
        <v>1</v>
      </c>
      <c r="DR40" s="17">
        <f>IF(AND(Участники!$A40&lt;&gt;"",OR($Q$58&gt;$Q40,AND($Q$58=$Q40,$R$58&gt;$R40))),1,"")</f>
        <v>1</v>
      </c>
      <c r="DS40" s="17">
        <f>IF(AND(Участники!$A40&lt;&gt;"",OR($Q$59&gt;$Q40,AND($Q$59=$Q40,$R$59&gt;$R40))),1,"")</f>
        <v>1</v>
      </c>
      <c r="DT40" s="17">
        <f>IF(AND(Участники!$A40&lt;&gt;"",OR($Q$60&gt;$Q40,AND($Q$60=$Q40,$R$60&gt;$R40))),1,"")</f>
        <v>1</v>
      </c>
      <c r="DV40" s="18">
        <v>1</v>
      </c>
      <c r="DW40" s="19">
        <f>IF(Участники!A40="","",IF($AZ$61+1=Участники!$B$6-CZ$61,$AZ$61+1,$AZ$61+SUMIF(S$11:S40,CONCATENATE("=",S40),DV$11:DV40)))</f>
        <v>1</v>
      </c>
    </row>
    <row r="41" spans="1:127" x14ac:dyDescent="0.25">
      <c r="A41" s="49"/>
      <c r="B41" s="49"/>
      <c r="C41" s="49"/>
      <c r="D41" s="13"/>
      <c r="E41" s="2"/>
      <c r="F41" s="2"/>
      <c r="G41" s="2"/>
      <c r="H41" s="2"/>
      <c r="I41" s="2"/>
      <c r="J41" s="2"/>
      <c r="K41" s="2"/>
      <c r="L41" s="2"/>
      <c r="M41" s="2"/>
      <c r="N41" s="2"/>
      <c r="O41" s="14" t="str">
        <f>Тур1!N41</f>
        <v/>
      </c>
      <c r="P41" s="14" t="str">
        <f>Тур2!N41</f>
        <v/>
      </c>
      <c r="Q41" s="15" t="str">
        <f t="shared" si="0"/>
        <v/>
      </c>
      <c r="R41" s="15" t="str">
        <f>IF(A41="","",Тур1!O41+Тур2!O41)</f>
        <v/>
      </c>
      <c r="S41" s="15" t="str">
        <f>IF(Участники!A41="","",IF($BA$61+1=Участники!$B$6-DA$61,$BA$61+1,CONCATENATE($BA$61+1,"-",Участники!$B$6-DA$61)))</f>
        <v/>
      </c>
      <c r="T41" s="5"/>
      <c r="W41" s="17" t="str">
        <f>IF(AND(Участники!$A41&lt;&gt;"",OR($Q$11&lt;$Q41,AND($Q$11=$Q41,$R$11&lt;$R41))),1,"")</f>
        <v/>
      </c>
      <c r="X41" s="17" t="str">
        <f>IF(AND(Участники!$A41&lt;&gt;"",OR($Q$12&lt;$Q41,AND($Q$12=$Q41,$R$12&lt;$R41))),1,"")</f>
        <v/>
      </c>
      <c r="Y41" s="17" t="str">
        <f>IF(AND(Участники!$A41&lt;&gt;"",OR($Q$13&lt;$Q41,AND($Q$13=$Q41,$R$13&lt;$R41))),1,"")</f>
        <v/>
      </c>
      <c r="Z41" s="17" t="str">
        <f>IF(AND(Участники!$A41&lt;&gt;"",OR($Q$14&lt;$Q41,AND($Q$14=$Q41,$R$14&lt;$R41))),1,"")</f>
        <v/>
      </c>
      <c r="AA41" s="17" t="str">
        <f>IF(AND(Участники!$A41&lt;&gt;"",OR($Q$15&lt;$Q41,AND($Q$15=$Q41,$R$15&lt;$R41))),1,"")</f>
        <v/>
      </c>
      <c r="AB41" s="17" t="str">
        <f>IF(AND(Участники!$A41&lt;&gt;"",OR($Q$16&lt;$Q41,AND($Q$16=$Q41,$R$16&lt;$R41))),1,"")</f>
        <v/>
      </c>
      <c r="AC41" s="17" t="str">
        <f>IF(AND(Участники!$A41&lt;&gt;"",OR($Q$17&lt;$Q41,AND($Q$17=$Q41,$R$17&lt;$R41))),1,"")</f>
        <v/>
      </c>
      <c r="AD41" s="17" t="str">
        <f>IF(AND(Участники!$A41&lt;&gt;"",OR($Q$18&lt;$Q41,AND($Q$18=$Q41,$R$18&lt;$R41))),1,"")</f>
        <v/>
      </c>
      <c r="AE41" s="17" t="str">
        <f>IF(AND(Участники!$A41&lt;&gt;"",OR($Q$19&lt;$Q41,AND($Q$19=$Q41,$R$19&lt;$R41))),1,"")</f>
        <v/>
      </c>
      <c r="AF41" s="17" t="str">
        <f>IF(AND(Участники!$A41&lt;&gt;"",OR($Q$20&lt;$Q41,AND($Q$20=$Q41,$R$20&lt;$R41))),1,"")</f>
        <v/>
      </c>
      <c r="AG41" s="17" t="str">
        <f>IF(AND(Участники!$A41&lt;&gt;"",OR($Q$21&lt;$Q41,AND($Q$21=$Q41,$R$21&lt;$R41))),1,"")</f>
        <v/>
      </c>
      <c r="AH41" s="17" t="str">
        <f>IF(AND(Участники!$A41&lt;&gt;"",OR($Q$22&lt;$Q41,AND($Q$22=$Q41,$R$22&lt;$R41))),1,"")</f>
        <v/>
      </c>
      <c r="AI41" s="17" t="str">
        <f>IF(AND(Участники!$A41&lt;&gt;"",OR($Q$23&lt;$Q41,AND($Q$23=$Q41,$R$23&lt;$R41))),1,"")</f>
        <v/>
      </c>
      <c r="AJ41" s="17" t="str">
        <f>IF(AND(Участники!$A41&lt;&gt;"",OR($Q$24&lt;$Q41,AND($Q$24=$Q41,$R$24&lt;$R41))),1,"")</f>
        <v/>
      </c>
      <c r="AK41" s="17" t="str">
        <f>IF(AND(Участники!$A41&lt;&gt;"",OR($Q$25&lt;$Q41,AND($Q$25=$Q41,$R$25&lt;$R41))),1,"")</f>
        <v/>
      </c>
      <c r="AL41" s="17" t="str">
        <f>IF(AND(Участники!$A41&lt;&gt;"",OR($Q$26&lt;$Q41,AND($Q$26=$Q41,$R$26&lt;$R41))),1,"")</f>
        <v/>
      </c>
      <c r="AM41" s="17" t="str">
        <f>IF(AND(Участники!$A41&lt;&gt;"",OR($Q$27&lt;$Q41,AND($Q$27=$Q41,$R$27&lt;$R41))),1,"")</f>
        <v/>
      </c>
      <c r="AN41" s="17" t="str">
        <f>IF(AND(Участники!$A41&lt;&gt;"",OR($Q$28&lt;$Q41,AND($Q$28=$Q41,$R$28&lt;$R41))),1,"")</f>
        <v/>
      </c>
      <c r="AO41" s="17" t="str">
        <f>IF(AND(Участники!$A41&lt;&gt;"",OR($Q$29&lt;$Q41,AND($Q$29=$Q41,$R$29&lt;$R41))),1,"")</f>
        <v/>
      </c>
      <c r="AP41" s="17" t="str">
        <f>IF(AND(Участники!$A41&lt;&gt;"",OR($Q$30&lt;$Q41,AND($Q$30=$Q41,$R$30&lt;$R41))),1,"")</f>
        <v/>
      </c>
      <c r="AQ41" s="17" t="str">
        <f>IF(AND(Участники!$A41&lt;&gt;"",OR($Q$31&lt;$Q41,AND($Q$31=$Q41,$R$31&lt;$R41))),1,"")</f>
        <v/>
      </c>
      <c r="AR41" s="17" t="str">
        <f>IF(AND(Участники!$A41&lt;&gt;"",OR($Q$32&lt;$Q41,AND($Q$32=$Q41,$R$32&lt;$R41))),1,"")</f>
        <v/>
      </c>
      <c r="AS41" s="17" t="str">
        <f>IF(AND(Участники!$A41&lt;&gt;"",OR($Q$33&lt;$Q41,AND($Q$33=$Q41,$R$33&lt;$R41))),1,"")</f>
        <v/>
      </c>
      <c r="AT41" s="17" t="str">
        <f>IF(AND(Участники!$A41&lt;&gt;"",OR($Q$34&lt;$Q41,AND($Q$34=$Q41,$R$34&lt;$R41))),1,"")</f>
        <v/>
      </c>
      <c r="AU41" s="17" t="str">
        <f>IF(AND(Участники!$A41&lt;&gt;"",OR($Q$35&lt;$Q41,AND($Q$35=$Q41,$R$35&lt;$R41))),1,"")</f>
        <v/>
      </c>
      <c r="AV41" s="17" t="str">
        <f>IF(AND(Участники!$A41&lt;&gt;"",OR($Q$36&lt;$Q41,AND($Q$36=$Q41,$R$36&lt;$R41))),1,"")</f>
        <v/>
      </c>
      <c r="AW41" s="17" t="str">
        <f>IF(AND(Участники!$A41&lt;&gt;"",OR($Q$37&lt;$Q41,AND($Q$37=$Q41,$R$37&lt;$R41))),1,"")</f>
        <v/>
      </c>
      <c r="AX41" s="17" t="str">
        <f>IF(AND(Участники!$A41&lt;&gt;"",OR($Q$38&lt;$Q41,AND($Q$38=$Q41,$R$38&lt;$R41))),1,"")</f>
        <v/>
      </c>
      <c r="AY41" s="17" t="str">
        <f>IF(AND(Участники!$A41&lt;&gt;"",OR($Q$39&lt;$Q41,AND($Q$39=$Q41,$R$39&lt;$R41))),1,"")</f>
        <v/>
      </c>
      <c r="AZ41" s="17" t="str">
        <f>IF(AND(Участники!$A41&lt;&gt;"",OR($Q$40&lt;$Q41,AND($Q$40=$Q41,$R$40&lt;$R41))),1,"")</f>
        <v/>
      </c>
      <c r="BA41" s="16" t="str">
        <f>IF(AND(Участники!$A41&lt;&gt;"",OR($Q$41&lt;$Q41,AND($Q$41=$Q41,$R$41&lt;$R41))),1,"")</f>
        <v/>
      </c>
      <c r="BB41" s="17" t="str">
        <f>IF(AND(Участники!$A41&lt;&gt;"",OR($Q$42&lt;$Q41,AND($Q$42=$Q41,$R$42&lt;$R41))),1,"")</f>
        <v/>
      </c>
      <c r="BC41" s="17" t="str">
        <f>IF(AND(Участники!$A41&lt;&gt;"",OR($Q$43&lt;$Q41,AND($Q$43=$Q41,$R$43&lt;$R41))),1,"")</f>
        <v/>
      </c>
      <c r="BD41" s="17" t="str">
        <f>IF(AND(Участники!$A41&lt;&gt;"",OR($Q$44&lt;$Q41,AND($Q$44=$Q41,$R$44&lt;$R41))),1,"")</f>
        <v/>
      </c>
      <c r="BE41" s="17" t="str">
        <f>IF(AND(Участники!$A41&lt;&gt;"",OR($Q$45&lt;$Q41,AND($Q$45=$Q41,$R$45&lt;$R41))),1,"")</f>
        <v/>
      </c>
      <c r="BF41" s="17" t="str">
        <f>IF(AND(Участники!$A41&lt;&gt;"",OR($Q$46&lt;$Q41,AND($Q$46=$Q41,$R$46&lt;$R41))),1,"")</f>
        <v/>
      </c>
      <c r="BG41" s="17" t="str">
        <f>IF(AND(Участники!$A41&lt;&gt;"",OR($Q$47&lt;$Q41,AND($Q$47=$Q41,$R$47&lt;$R41))),1,"")</f>
        <v/>
      </c>
      <c r="BH41" s="17" t="str">
        <f>IF(AND(Участники!$A41&lt;&gt;"",OR($Q$48&lt;$Q41,AND($Q$48=$Q41,$R$48&lt;$R41))),1,"")</f>
        <v/>
      </c>
      <c r="BI41" s="17" t="str">
        <f>IF(AND(Участники!$A41&lt;&gt;"",OR($Q$49&lt;$Q41,AND($Q$49=$Q41,$R$49&lt;$R41))),1,"")</f>
        <v/>
      </c>
      <c r="BJ41" s="17" t="str">
        <f>IF(AND(Участники!$A41&lt;&gt;"",OR($Q$50&lt;$Q41,AND($Q$50=$Q41,$R$50&lt;$R41))),1,"")</f>
        <v/>
      </c>
      <c r="BK41" s="17" t="str">
        <f>IF(AND(Участники!$A41&lt;&gt;"",OR($Q$51&lt;$Q41,AND($Q$51=$Q41,$R$51&lt;$R41))),1,"")</f>
        <v/>
      </c>
      <c r="BL41" s="17" t="str">
        <f>IF(AND(Участники!$A41&lt;&gt;"",OR($Q$52&lt;$Q41,AND($Q$52=$Q41,$R$52&lt;$R41))),1,"")</f>
        <v/>
      </c>
      <c r="BM41" s="17" t="str">
        <f>IF(AND(Участники!$A41&lt;&gt;"",OR($Q$53&lt;$Q41,AND($Q$53=$Q41,$R$53&lt;$R41))),1,"")</f>
        <v/>
      </c>
      <c r="BN41" s="17" t="str">
        <f>IF(AND(Участники!$A41&lt;&gt;"",OR($Q$54&lt;$Q41,AND($Q$54=$Q41,$R$54&lt;$R41))),1,"")</f>
        <v/>
      </c>
      <c r="BO41" s="17" t="str">
        <f>IF(AND(Участники!$A41&lt;&gt;"",OR($Q$55&lt;$Q41,AND($Q$55=$Q41,$R$55&lt;$R41))),1,"")</f>
        <v/>
      </c>
      <c r="BP41" s="17" t="str">
        <f>IF(AND(Участники!$A41&lt;&gt;"",OR($Q$56&lt;$Q41,AND($Q$56=$Q41,$R$56&lt;$R41))),1,"")</f>
        <v/>
      </c>
      <c r="BQ41" s="17" t="str">
        <f>IF(AND(Участники!$A41&lt;&gt;"",OR($Q$57&lt;$Q41,AND($Q$57=$Q41,$R$57&lt;$R41))),1,"")</f>
        <v/>
      </c>
      <c r="BR41" s="17" t="str">
        <f>IF(AND(Участники!$A41&lt;&gt;"",OR($Q$58&lt;$Q41,AND($Q$58=$Q41,$R$58&lt;$R41))),1,"")</f>
        <v/>
      </c>
      <c r="BS41" s="17" t="str">
        <f>IF(AND(Участники!$A41&lt;&gt;"",OR($Q$59&lt;$Q41,AND($Q$59=$Q41,$R$59&lt;$R41))),1,"")</f>
        <v/>
      </c>
      <c r="BT41" s="17" t="str">
        <f>IF(AND(Участники!$A41&lt;&gt;"",OR($Q$60&lt;$Q41,AND($Q$60=$Q41,$R$60&lt;$R41))),1,"")</f>
        <v/>
      </c>
      <c r="BW41" s="17" t="str">
        <f>IF(AND(Участники!$A41&lt;&gt;"",OR($Q$11&gt;$Q41,AND($Q$11=$Q41,$R$11&gt;$R41))),1,"")</f>
        <v/>
      </c>
      <c r="BX41" s="17" t="str">
        <f>IF(AND(Участники!$A41&lt;&gt;"",OR($Q$12&gt;$Q41,AND($Q$12=$Q41,$R$12&gt;$R41))),1,"")</f>
        <v/>
      </c>
      <c r="BY41" s="17" t="str">
        <f>IF(AND(Участники!$A41&lt;&gt;"",OR($Q$13&gt;$Q41,AND($Q$13=$Q41,$R$13&gt;$R41))),1,"")</f>
        <v/>
      </c>
      <c r="BZ41" s="17" t="str">
        <f>IF(AND(Участники!$A41&lt;&gt;"",OR($Q$14&gt;$Q41,AND($Q$14=$Q41,$R$14&gt;$R41))),1,"")</f>
        <v/>
      </c>
      <c r="CA41" s="17" t="str">
        <f>IF(AND(Участники!$A41&lt;&gt;"",OR($Q$15&gt;$Q41,AND($Q$15=$Q41,$R$15&gt;$R41))),1,"")</f>
        <v/>
      </c>
      <c r="CB41" s="17" t="str">
        <f>IF(AND(Участники!$A41&lt;&gt;"",OR($Q$16&gt;$Q41,AND($Q$16=$Q41,$R$16&gt;$R41))),1,"")</f>
        <v/>
      </c>
      <c r="CC41" s="17" t="str">
        <f>IF(AND(Участники!$A41&lt;&gt;"",OR($Q$17&gt;$Q41,AND($Q$17=$Q41,$R$17&gt;$R41))),1,"")</f>
        <v/>
      </c>
      <c r="CD41" s="17" t="str">
        <f>IF(AND(Участники!$A41&lt;&gt;"",OR($Q$18&gt;$Q41,AND($Q$18=$Q41,$R$18&gt;$R41))),1,"")</f>
        <v/>
      </c>
      <c r="CE41" s="17" t="str">
        <f>IF(AND(Участники!$A41&lt;&gt;"",OR($Q$19&gt;$Q41,AND($Q$19=$Q41,$R$19&gt;$R41))),1,"")</f>
        <v/>
      </c>
      <c r="CF41" s="17" t="str">
        <f>IF(AND(Участники!$A41&lt;&gt;"",OR($Q$20&gt;$Q41,AND($Q$20=$Q41,$R$20&gt;$R41))),1,"")</f>
        <v/>
      </c>
      <c r="CG41" s="17" t="str">
        <f>IF(AND(Участники!$A41&lt;&gt;"",OR($Q$21&gt;$Q41,AND($Q$21=$Q41,$R$21&gt;$R41))),1,"")</f>
        <v/>
      </c>
      <c r="CH41" s="17" t="str">
        <f>IF(AND(Участники!$A41&lt;&gt;"",OR($Q$22&gt;$Q41,AND($Q$22=$Q41,$R$22&gt;$R41))),1,"")</f>
        <v/>
      </c>
      <c r="CI41" s="17" t="str">
        <f>IF(AND(Участники!$A41&lt;&gt;"",OR($Q$23&gt;$Q41,AND($Q$23=$Q41,$R$23&gt;$R41))),1,"")</f>
        <v/>
      </c>
      <c r="CJ41" s="17" t="str">
        <f>IF(AND(Участники!$A41&lt;&gt;"",OR($Q$24&gt;$Q41,AND($Q$24=$Q41,$R$24&gt;$R41))),1,"")</f>
        <v/>
      </c>
      <c r="CK41" s="17" t="str">
        <f>IF(AND(Участники!$A41&lt;&gt;"",OR($Q$25&gt;$Q41,AND($Q$25=$Q41,$R$25&gt;$R41))),1,"")</f>
        <v/>
      </c>
      <c r="CL41" s="17" t="str">
        <f>IF(AND(Участники!$A41&lt;&gt;"",OR($Q$26&gt;$Q41,AND($Q$26=$Q41,$R$26&gt;$R41))),1,"")</f>
        <v/>
      </c>
      <c r="CM41" s="17" t="str">
        <f>IF(AND(Участники!$A41&lt;&gt;"",OR($Q$27&gt;$Q41,AND($Q$27=$Q41,$R$27&gt;$R41))),1,"")</f>
        <v/>
      </c>
      <c r="CN41" s="17" t="str">
        <f>IF(AND(Участники!$A41&lt;&gt;"",OR($Q$28&gt;$Q41,AND($Q$28=$Q41,$R$28&gt;$R41))),1,"")</f>
        <v/>
      </c>
      <c r="CO41" s="17" t="str">
        <f>IF(AND(Участники!$A41&lt;&gt;"",OR($Q$29&gt;$Q41,AND($Q$29=$Q41,$R$29&gt;$R41))),1,"")</f>
        <v/>
      </c>
      <c r="CP41" s="17" t="str">
        <f>IF(AND(Участники!$A41&lt;&gt;"",OR($Q$30&gt;$Q41,AND($Q$30=$Q41,$R$30&gt;$R41))),1,"")</f>
        <v/>
      </c>
      <c r="CQ41" s="17" t="str">
        <f>IF(AND(Участники!$A41&lt;&gt;"",OR($Q$31&gt;$Q41,AND($Q$31=$Q41,$R$31&gt;$R41))),1,"")</f>
        <v/>
      </c>
      <c r="CR41" s="17" t="str">
        <f>IF(AND(Участники!$A41&lt;&gt;"",OR($Q$32&gt;$Q41,AND($Q$32=$Q41,$R$32&gt;$R41))),1,"")</f>
        <v/>
      </c>
      <c r="CS41" s="17" t="str">
        <f>IF(AND(Участники!$A41&lt;&gt;"",OR($Q$33&gt;$Q41,AND($Q$33=$Q41,$R$33&gt;$R41))),1,"")</f>
        <v/>
      </c>
      <c r="CT41" s="17" t="str">
        <f>IF(AND(Участники!$A41&lt;&gt;"",OR($Q$34&gt;$Q41,AND($Q$34=$Q41,$R$34&gt;$R41))),1,"")</f>
        <v/>
      </c>
      <c r="CU41" s="17" t="str">
        <f>IF(AND(Участники!$A41&lt;&gt;"",OR($Q$35&gt;$Q41,AND($Q$35=$Q41,$R$35&gt;$R41))),1,"")</f>
        <v/>
      </c>
      <c r="CV41" s="17" t="str">
        <f>IF(AND(Участники!$A41&lt;&gt;"",OR($Q$36&gt;$Q41,AND($Q$36=$Q41,$R$36&gt;$R41))),1,"")</f>
        <v/>
      </c>
      <c r="CW41" s="17" t="str">
        <f>IF(AND(Участники!$A41&lt;&gt;"",OR($Q$37&gt;$Q41,AND($Q$37=$Q41,$R$37&gt;$R41))),1,"")</f>
        <v/>
      </c>
      <c r="CX41" s="17" t="str">
        <f>IF(AND(Участники!$A41&lt;&gt;"",OR($Q$38&gt;$Q41,AND($Q$38=$Q41,$R$38&gt;$R41))),1,"")</f>
        <v/>
      </c>
      <c r="CY41" s="17" t="str">
        <f>IF(AND(Участники!$A41&lt;&gt;"",OR($Q$39&gt;$Q41,AND($Q$39=$Q41,$R$39&gt;$R41))),1,"")</f>
        <v/>
      </c>
      <c r="CZ41" s="17" t="str">
        <f>IF(AND(Участники!$A41&lt;&gt;"",OR($Q$40&gt;$Q41,AND($Q$40=$Q41,$R$40&gt;$R41))),1,"")</f>
        <v/>
      </c>
      <c r="DA41" s="16" t="str">
        <f>IF(AND(Участники!$A41&lt;&gt;"",OR($Q$41&gt;$Q41,AND($Q$41=$Q41,$R$41&gt;$R41))),1,"")</f>
        <v/>
      </c>
      <c r="DB41" s="17" t="str">
        <f>IF(AND(Участники!$A41&lt;&gt;"",OR($Q$42&gt;$Q41,AND($Q$42=$Q41,$R$42&gt;$R41))),1,"")</f>
        <v/>
      </c>
      <c r="DC41" s="17" t="str">
        <f>IF(AND(Участники!$A41&lt;&gt;"",OR($Q$43&gt;$Q41,AND($Q$43=$Q41,$R$43&gt;$R41))),1,"")</f>
        <v/>
      </c>
      <c r="DD41" s="17" t="str">
        <f>IF(AND(Участники!$A41&lt;&gt;"",OR($Q$44&gt;$Q41,AND($Q$44=$Q41,$R$44&gt;$R41))),1,"")</f>
        <v/>
      </c>
      <c r="DE41" s="17" t="str">
        <f>IF(AND(Участники!$A41&lt;&gt;"",OR($Q$45&gt;$Q41,AND($Q$45=$Q41,$R$45&gt;$R41))),1,"")</f>
        <v/>
      </c>
      <c r="DF41" s="17" t="str">
        <f>IF(AND(Участники!$A41&lt;&gt;"",OR($Q$46&gt;$Q41,AND($Q$46=$Q41,$R$46&gt;$R41))),1,"")</f>
        <v/>
      </c>
      <c r="DG41" s="17" t="str">
        <f>IF(AND(Участники!$A41&lt;&gt;"",OR($Q$47&gt;$Q41,AND($Q$47=$Q41,$R$47&gt;$R41))),1,"")</f>
        <v/>
      </c>
      <c r="DH41" s="17" t="str">
        <f>IF(AND(Участники!$A41&lt;&gt;"",OR($Q$48&gt;$Q41,AND($Q$48=$Q41,$R$48&gt;$R41))),1,"")</f>
        <v/>
      </c>
      <c r="DI41" s="17" t="str">
        <f>IF(AND(Участники!$A41&lt;&gt;"",OR($Q$49&gt;$Q41,AND($Q$49=$Q41,$R$49&gt;$R41))),1,"")</f>
        <v/>
      </c>
      <c r="DJ41" s="17" t="str">
        <f>IF(AND(Участники!$A41&lt;&gt;"",OR($Q$50&gt;$Q41,AND($Q$50=$Q41,$R$50&gt;$R41))),1,"")</f>
        <v/>
      </c>
      <c r="DK41" s="17" t="str">
        <f>IF(AND(Участники!$A41&lt;&gt;"",OR($Q$51&gt;$Q41,AND($Q$51=$Q41,$R$51&gt;$R41))),1,"")</f>
        <v/>
      </c>
      <c r="DL41" s="17" t="str">
        <f>IF(AND(Участники!$A41&lt;&gt;"",OR($Q$52&gt;$Q41,AND($Q$52=$Q41,$R$52&gt;$R41))),1,"")</f>
        <v/>
      </c>
      <c r="DM41" s="17" t="str">
        <f>IF(AND(Участники!$A41&lt;&gt;"",OR($Q$53&gt;$Q41,AND($Q$53=$Q41,$R$53&gt;$R41))),1,"")</f>
        <v/>
      </c>
      <c r="DN41" s="17" t="str">
        <f>IF(AND(Участники!$A41&lt;&gt;"",OR($Q$54&gt;$Q41,AND($Q$54=$Q41,$R$54&gt;$R41))),1,"")</f>
        <v/>
      </c>
      <c r="DO41" s="17" t="str">
        <f>IF(AND(Участники!$A41&lt;&gt;"",OR($Q$55&gt;$Q41,AND($Q$55=$Q41,$R$55&gt;$R41))),1,"")</f>
        <v/>
      </c>
      <c r="DP41" s="17" t="str">
        <f>IF(AND(Участники!$A41&lt;&gt;"",OR($Q$56&gt;$Q41,AND($Q$56=$Q41,$R$56&gt;$R41))),1,"")</f>
        <v/>
      </c>
      <c r="DQ41" s="17" t="str">
        <f>IF(AND(Участники!$A41&lt;&gt;"",OR($Q$57&gt;$Q41,AND($Q$57=$Q41,$R$57&gt;$R41))),1,"")</f>
        <v/>
      </c>
      <c r="DR41" s="17" t="str">
        <f>IF(AND(Участники!$A41&lt;&gt;"",OR($Q$58&gt;$Q41,AND($Q$58=$Q41,$R$58&gt;$R41))),1,"")</f>
        <v/>
      </c>
      <c r="DS41" s="17" t="str">
        <f>IF(AND(Участники!$A41&lt;&gt;"",OR($Q$59&gt;$Q41,AND($Q$59=$Q41,$R$59&gt;$R41))),1,"")</f>
        <v/>
      </c>
      <c r="DT41" s="17" t="str">
        <f>IF(AND(Участники!$A41&lt;&gt;"",OR($Q$60&gt;$Q41,AND($Q$60=$Q41,$R$60&gt;$R41))),1,"")</f>
        <v/>
      </c>
      <c r="DV41" s="18">
        <v>1</v>
      </c>
      <c r="DW41" s="19" t="str">
        <f>IF(Участники!A41="","",IF($BA$61+1=Участники!$B$6-DA$61,$BA$61+1,$BA$61+SUMIF(S$11:S41,CONCATENATE("=",S41),DV$11:DV41)))</f>
        <v/>
      </c>
    </row>
    <row r="42" spans="1:127" x14ac:dyDescent="0.25">
      <c r="A42" s="49"/>
      <c r="B42" s="49"/>
      <c r="C42" s="49"/>
      <c r="D42" s="13"/>
      <c r="E42" s="2"/>
      <c r="F42" s="2"/>
      <c r="G42" s="2"/>
      <c r="H42" s="2"/>
      <c r="I42" s="2"/>
      <c r="J42" s="2"/>
      <c r="K42" s="2"/>
      <c r="L42" s="2"/>
      <c r="M42" s="2"/>
      <c r="N42" s="2"/>
      <c r="O42" s="14" t="str">
        <f>Тур1!N42</f>
        <v/>
      </c>
      <c r="P42" s="14" t="str">
        <f>Тур2!N42</f>
        <v/>
      </c>
      <c r="Q42" s="15" t="str">
        <f>IF(A42="","",O42+P42)</f>
        <v/>
      </c>
      <c r="R42" s="15" t="str">
        <f>IF(A42="","",Тур1!O42+Тур2!O42)</f>
        <v/>
      </c>
      <c r="S42" s="15" t="str">
        <f>IF(Участники!A42="","",IF($BB$61+1=Участники!$B$6-DB$61,$BB$61+1,CONCATENATE($BB$61+1,"-",Участники!$B$6-DB$61)))</f>
        <v/>
      </c>
      <c r="W42" s="17" t="str">
        <f>IF(AND(Участники!$A42&lt;&gt;"",OR($Q$11&lt;$Q42,AND($Q$11=$Q42,$R$11&lt;$R42))),1,"")</f>
        <v/>
      </c>
      <c r="X42" s="17" t="str">
        <f>IF(AND(Участники!$A42&lt;&gt;"",OR($Q$12&lt;$Q42,AND($Q$12=$Q42,$R$12&lt;$R42))),1,"")</f>
        <v/>
      </c>
      <c r="Y42" s="17" t="str">
        <f>IF(AND(Участники!$A42&lt;&gt;"",OR($Q$13&lt;$Q42,AND($Q$13=$Q42,$R$13&lt;$R42))),1,"")</f>
        <v/>
      </c>
      <c r="Z42" s="17" t="str">
        <f>IF(AND(Участники!$A42&lt;&gt;"",OR($Q$14&lt;$Q42,AND($Q$14=$Q42,$R$14&lt;$R42))),1,"")</f>
        <v/>
      </c>
      <c r="AA42" s="17" t="str">
        <f>IF(AND(Участники!$A42&lt;&gt;"",OR($Q$15&lt;$Q42,AND($Q$15=$Q42,$R$15&lt;$R42))),1,"")</f>
        <v/>
      </c>
      <c r="AB42" s="17" t="str">
        <f>IF(AND(Участники!$A42&lt;&gt;"",OR($Q$16&lt;$Q42,AND($Q$16=$Q42,$R$16&lt;$R42))),1,"")</f>
        <v/>
      </c>
      <c r="AC42" s="17" t="str">
        <f>IF(AND(Участники!$A42&lt;&gt;"",OR($Q$17&lt;$Q42,AND($Q$17=$Q42,$R$17&lt;$R42))),1,"")</f>
        <v/>
      </c>
      <c r="AD42" s="17" t="str">
        <f>IF(AND(Участники!$A42&lt;&gt;"",OR($Q$18&lt;$Q42,AND($Q$18=$Q42,$R$18&lt;$R42))),1,"")</f>
        <v/>
      </c>
      <c r="AE42" s="17" t="str">
        <f>IF(AND(Участники!$A42&lt;&gt;"",OR($Q$19&lt;$Q42,AND($Q$19=$Q42,$R$19&lt;$R42))),1,"")</f>
        <v/>
      </c>
      <c r="AF42" s="17" t="str">
        <f>IF(AND(Участники!$A42&lt;&gt;"",OR($Q$20&lt;$Q42,AND($Q$20=$Q42,$R$20&lt;$R42))),1,"")</f>
        <v/>
      </c>
      <c r="AG42" s="17" t="str">
        <f>IF(AND(Участники!$A42&lt;&gt;"",OR($Q$21&lt;$Q42,AND($Q$21=$Q42,$R$21&lt;$R42))),1,"")</f>
        <v/>
      </c>
      <c r="AH42" s="17" t="str">
        <f>IF(AND(Участники!$A42&lt;&gt;"",OR($Q$22&lt;$Q42,AND($Q$22=$Q42,$R$22&lt;$R42))),1,"")</f>
        <v/>
      </c>
      <c r="AI42" s="17" t="str">
        <f>IF(AND(Участники!$A42&lt;&gt;"",OR($Q$23&lt;$Q42,AND($Q$23=$Q42,$R$23&lt;$R42))),1,"")</f>
        <v/>
      </c>
      <c r="AJ42" s="17" t="str">
        <f>IF(AND(Участники!$A42&lt;&gt;"",OR($Q$24&lt;$Q42,AND($Q$24=$Q42,$R$24&lt;$R42))),1,"")</f>
        <v/>
      </c>
      <c r="AK42" s="17" t="str">
        <f>IF(AND(Участники!$A42&lt;&gt;"",OR($Q$25&lt;$Q42,AND($Q$25=$Q42,$R$25&lt;$R42))),1,"")</f>
        <v/>
      </c>
      <c r="AL42" s="17" t="str">
        <f>IF(AND(Участники!$A42&lt;&gt;"",OR($Q$26&lt;$Q42,AND($Q$26=$Q42,$R$26&lt;$R42))),1,"")</f>
        <v/>
      </c>
      <c r="AM42" s="17" t="str">
        <f>IF(AND(Участники!$A42&lt;&gt;"",OR($Q$27&lt;$Q42,AND($Q$27=$Q42,$R$27&lt;$R42))),1,"")</f>
        <v/>
      </c>
      <c r="AN42" s="17" t="str">
        <f>IF(AND(Участники!$A42&lt;&gt;"",OR($Q$28&lt;$Q42,AND($Q$28=$Q42,$R$28&lt;$R42))),1,"")</f>
        <v/>
      </c>
      <c r="AO42" s="17" t="str">
        <f>IF(AND(Участники!$A42&lt;&gt;"",OR($Q$29&lt;$Q42,AND($Q$29=$Q42,$R$29&lt;$R42))),1,"")</f>
        <v/>
      </c>
      <c r="AP42" s="17" t="str">
        <f>IF(AND(Участники!$A42&lt;&gt;"",OR($Q$30&lt;$Q42,AND($Q$30=$Q42,$R$30&lt;$R42))),1,"")</f>
        <v/>
      </c>
      <c r="AQ42" s="17" t="str">
        <f>IF(AND(Участники!$A42&lt;&gt;"",OR($Q$31&lt;$Q42,AND($Q$31=$Q42,$R$31&lt;$R42))),1,"")</f>
        <v/>
      </c>
      <c r="AR42" s="17" t="str">
        <f>IF(AND(Участники!$A42&lt;&gt;"",OR($Q$32&lt;$Q42,AND($Q$32=$Q42,$R$32&lt;$R42))),1,"")</f>
        <v/>
      </c>
      <c r="AS42" s="17" t="str">
        <f>IF(AND(Участники!$A42&lt;&gt;"",OR($Q$33&lt;$Q42,AND($Q$33=$Q42,$R$33&lt;$R42))),1,"")</f>
        <v/>
      </c>
      <c r="AT42" s="17" t="str">
        <f>IF(AND(Участники!$A42&lt;&gt;"",OR($Q$34&lt;$Q42,AND($Q$34=$Q42,$R$34&lt;$R42))),1,"")</f>
        <v/>
      </c>
      <c r="AU42" s="17" t="str">
        <f>IF(AND(Участники!$A42&lt;&gt;"",OR($Q$35&lt;$Q42,AND($Q$35=$Q42,$R$35&lt;$R42))),1,"")</f>
        <v/>
      </c>
      <c r="AV42" s="17" t="str">
        <f>IF(AND(Участники!$A42&lt;&gt;"",OR($Q$36&lt;$Q42,AND($Q$36=$Q42,$R$36&lt;$R42))),1,"")</f>
        <v/>
      </c>
      <c r="AW42" s="17" t="str">
        <f>IF(AND(Участники!$A42&lt;&gt;"",OR($Q$37&lt;$Q42,AND($Q$37=$Q42,$R$37&lt;$R42))),1,"")</f>
        <v/>
      </c>
      <c r="AX42" s="17" t="str">
        <f>IF(AND(Участники!$A42&lt;&gt;"",OR($Q$38&lt;$Q42,AND($Q$38=$Q42,$R$38&lt;$R42))),1,"")</f>
        <v/>
      </c>
      <c r="AY42" s="17" t="str">
        <f>IF(AND(Участники!$A42&lt;&gt;"",OR($Q$39&lt;$Q42,AND($Q$39=$Q42,$R$39&lt;$R42))),1,"")</f>
        <v/>
      </c>
      <c r="AZ42" s="17" t="str">
        <f>IF(AND(Участники!$A42&lt;&gt;"",OR($Q$40&lt;$Q42,AND($Q$40=$Q42,$R$40&lt;$R42))),1,"")</f>
        <v/>
      </c>
      <c r="BA42" s="17" t="str">
        <f>IF(AND(Участники!$A42&lt;&gt;"",OR($Q$41&lt;$Q42,AND($Q$41=$Q42,$R$41&lt;$R42))),1,"")</f>
        <v/>
      </c>
      <c r="BB42" s="16" t="str">
        <f>IF(AND(Участники!$A42&lt;&gt;"",OR($Q$42&lt;$Q42,AND($Q$42=$Q42,$R$42&lt;$R42))),1,"")</f>
        <v/>
      </c>
      <c r="BC42" s="17" t="str">
        <f>IF(AND(Участники!$A42&lt;&gt;"",OR($Q$43&lt;$Q42,AND($Q$43=$Q42,$R$43&lt;$R42))),1,"")</f>
        <v/>
      </c>
      <c r="BD42" s="17" t="str">
        <f>IF(AND(Участники!$A42&lt;&gt;"",OR($Q$44&lt;$Q42,AND($Q$44=$Q42,$R$44&lt;$R42))),1,"")</f>
        <v/>
      </c>
      <c r="BE42" s="17" t="str">
        <f>IF(AND(Участники!$A42&lt;&gt;"",OR($Q$45&lt;$Q42,AND($Q$45=$Q42,$R$45&lt;$R42))),1,"")</f>
        <v/>
      </c>
      <c r="BF42" s="17" t="str">
        <f>IF(AND(Участники!$A42&lt;&gt;"",OR($Q$46&lt;$Q42,AND($Q$46=$Q42,$R$46&lt;$R42))),1,"")</f>
        <v/>
      </c>
      <c r="BG42" s="17" t="str">
        <f>IF(AND(Участники!$A42&lt;&gt;"",OR($Q$47&lt;$Q42,AND($Q$47=$Q42,$R$47&lt;$R42))),1,"")</f>
        <v/>
      </c>
      <c r="BH42" s="17" t="str">
        <f>IF(AND(Участники!$A42&lt;&gt;"",OR($Q$48&lt;$Q42,AND($Q$48=$Q42,$R$48&lt;$R42))),1,"")</f>
        <v/>
      </c>
      <c r="BI42" s="17" t="str">
        <f>IF(AND(Участники!$A42&lt;&gt;"",OR($Q$49&lt;$Q42,AND($Q$49=$Q42,$R$49&lt;$R42))),1,"")</f>
        <v/>
      </c>
      <c r="BJ42" s="17" t="str">
        <f>IF(AND(Участники!$A42&lt;&gt;"",OR($Q$50&lt;$Q42,AND($Q$50=$Q42,$R$50&lt;$R42))),1,"")</f>
        <v/>
      </c>
      <c r="BK42" s="17" t="str">
        <f>IF(AND(Участники!$A42&lt;&gt;"",OR($Q$51&lt;$Q42,AND($Q$51=$Q42,$R$51&lt;$R42))),1,"")</f>
        <v/>
      </c>
      <c r="BL42" s="17" t="str">
        <f>IF(AND(Участники!$A42&lt;&gt;"",OR($Q$52&lt;$Q42,AND($Q$52=$Q42,$R$52&lt;$R42))),1,"")</f>
        <v/>
      </c>
      <c r="BM42" s="17" t="str">
        <f>IF(AND(Участники!$A42&lt;&gt;"",OR($Q$53&lt;$Q42,AND($Q$53=$Q42,$R$53&lt;$R42))),1,"")</f>
        <v/>
      </c>
      <c r="BN42" s="17" t="str">
        <f>IF(AND(Участники!$A42&lt;&gt;"",OR($Q$54&lt;$Q42,AND($Q$54=$Q42,$R$54&lt;$R42))),1,"")</f>
        <v/>
      </c>
      <c r="BO42" s="17" t="str">
        <f>IF(AND(Участники!$A42&lt;&gt;"",OR($Q$55&lt;$Q42,AND($Q$55=$Q42,$R$55&lt;$R42))),1,"")</f>
        <v/>
      </c>
      <c r="BP42" s="17" t="str">
        <f>IF(AND(Участники!$A42&lt;&gt;"",OR($Q$56&lt;$Q42,AND($Q$56=$Q42,$R$56&lt;$R42))),1,"")</f>
        <v/>
      </c>
      <c r="BQ42" s="17" t="str">
        <f>IF(AND(Участники!$A42&lt;&gt;"",OR($Q$57&lt;$Q42,AND($Q$57=$Q42,$R$57&lt;$R42))),1,"")</f>
        <v/>
      </c>
      <c r="BR42" s="17" t="str">
        <f>IF(AND(Участники!$A42&lt;&gt;"",OR($Q$58&lt;$Q42,AND($Q$58=$Q42,$R$58&lt;$R42))),1,"")</f>
        <v/>
      </c>
      <c r="BS42" s="17" t="str">
        <f>IF(AND(Участники!$A42&lt;&gt;"",OR($Q$59&lt;$Q42,AND($Q$59=$Q42,$R$59&lt;$R42))),1,"")</f>
        <v/>
      </c>
      <c r="BT42" s="17" t="str">
        <f>IF(AND(Участники!$A42&lt;&gt;"",OR($Q$60&lt;$Q42,AND($Q$60=$Q42,$R$60&lt;$R42))),1,"")</f>
        <v/>
      </c>
      <c r="BW42" s="17" t="str">
        <f>IF(AND(Участники!$A42&lt;&gt;"",OR($Q$11&gt;$Q42,AND($Q$11=$Q42,$R$11&gt;$R42))),1,"")</f>
        <v/>
      </c>
      <c r="BX42" s="17" t="str">
        <f>IF(AND(Участники!$A42&lt;&gt;"",OR($Q$12&gt;$Q42,AND($Q$12=$Q42,$R$12&gt;$R42))),1,"")</f>
        <v/>
      </c>
      <c r="BY42" s="17" t="str">
        <f>IF(AND(Участники!$A42&lt;&gt;"",OR($Q$13&gt;$Q42,AND($Q$13=$Q42,$R$13&gt;$R42))),1,"")</f>
        <v/>
      </c>
      <c r="BZ42" s="17" t="str">
        <f>IF(AND(Участники!$A42&lt;&gt;"",OR($Q$14&gt;$Q42,AND($Q$14=$Q42,$R$14&gt;$R42))),1,"")</f>
        <v/>
      </c>
      <c r="CA42" s="17" t="str">
        <f>IF(AND(Участники!$A42&lt;&gt;"",OR($Q$15&gt;$Q42,AND($Q$15=$Q42,$R$15&gt;$R42))),1,"")</f>
        <v/>
      </c>
      <c r="CB42" s="17" t="str">
        <f>IF(AND(Участники!$A42&lt;&gt;"",OR($Q$16&gt;$Q42,AND($Q$16=$Q42,$R$16&gt;$R42))),1,"")</f>
        <v/>
      </c>
      <c r="CC42" s="17" t="str">
        <f>IF(AND(Участники!$A42&lt;&gt;"",OR($Q$17&gt;$Q42,AND($Q$17=$Q42,$R$17&gt;$R42))),1,"")</f>
        <v/>
      </c>
      <c r="CD42" s="17" t="str">
        <f>IF(AND(Участники!$A42&lt;&gt;"",OR($Q$18&gt;$Q42,AND($Q$18=$Q42,$R$18&gt;$R42))),1,"")</f>
        <v/>
      </c>
      <c r="CE42" s="17" t="str">
        <f>IF(AND(Участники!$A42&lt;&gt;"",OR($Q$19&gt;$Q42,AND($Q$19=$Q42,$R$19&gt;$R42))),1,"")</f>
        <v/>
      </c>
      <c r="CF42" s="17" t="str">
        <f>IF(AND(Участники!$A42&lt;&gt;"",OR($Q$20&gt;$Q42,AND($Q$20=$Q42,$R$20&gt;$R42))),1,"")</f>
        <v/>
      </c>
      <c r="CG42" s="17" t="str">
        <f>IF(AND(Участники!$A42&lt;&gt;"",OR($Q$21&gt;$Q42,AND($Q$21=$Q42,$R$21&gt;$R42))),1,"")</f>
        <v/>
      </c>
      <c r="CH42" s="17" t="str">
        <f>IF(AND(Участники!$A42&lt;&gt;"",OR($Q$22&gt;$Q42,AND($Q$22=$Q42,$R$22&gt;$R42))),1,"")</f>
        <v/>
      </c>
      <c r="CI42" s="17" t="str">
        <f>IF(AND(Участники!$A42&lt;&gt;"",OR($Q$23&gt;$Q42,AND($Q$23=$Q42,$R$23&gt;$R42))),1,"")</f>
        <v/>
      </c>
      <c r="CJ42" s="17" t="str">
        <f>IF(AND(Участники!$A42&lt;&gt;"",OR($Q$24&gt;$Q42,AND($Q$24=$Q42,$R$24&gt;$R42))),1,"")</f>
        <v/>
      </c>
      <c r="CK42" s="17" t="str">
        <f>IF(AND(Участники!$A42&lt;&gt;"",OR($Q$25&gt;$Q42,AND($Q$25=$Q42,$R$25&gt;$R42))),1,"")</f>
        <v/>
      </c>
      <c r="CL42" s="17" t="str">
        <f>IF(AND(Участники!$A42&lt;&gt;"",OR($Q$26&gt;$Q42,AND($Q$26=$Q42,$R$26&gt;$R42))),1,"")</f>
        <v/>
      </c>
      <c r="CM42" s="17" t="str">
        <f>IF(AND(Участники!$A42&lt;&gt;"",OR($Q$27&gt;$Q42,AND($Q$27=$Q42,$R$27&gt;$R42))),1,"")</f>
        <v/>
      </c>
      <c r="CN42" s="17" t="str">
        <f>IF(AND(Участники!$A42&lt;&gt;"",OR($Q$28&gt;$Q42,AND($Q$28=$Q42,$R$28&gt;$R42))),1,"")</f>
        <v/>
      </c>
      <c r="CO42" s="17" t="str">
        <f>IF(AND(Участники!$A42&lt;&gt;"",OR($Q$29&gt;$Q42,AND($Q$29=$Q42,$R$29&gt;$R42))),1,"")</f>
        <v/>
      </c>
      <c r="CP42" s="17" t="str">
        <f>IF(AND(Участники!$A42&lt;&gt;"",OR($Q$30&gt;$Q42,AND($Q$30=$Q42,$R$30&gt;$R42))),1,"")</f>
        <v/>
      </c>
      <c r="CQ42" s="17" t="str">
        <f>IF(AND(Участники!$A42&lt;&gt;"",OR($Q$31&gt;$Q42,AND($Q$31=$Q42,$R$31&gt;$R42))),1,"")</f>
        <v/>
      </c>
      <c r="CR42" s="17" t="str">
        <f>IF(AND(Участники!$A42&lt;&gt;"",OR($Q$32&gt;$Q42,AND($Q$32=$Q42,$R$32&gt;$R42))),1,"")</f>
        <v/>
      </c>
      <c r="CS42" s="17" t="str">
        <f>IF(AND(Участники!$A42&lt;&gt;"",OR($Q$33&gt;$Q42,AND($Q$33=$Q42,$R$33&gt;$R42))),1,"")</f>
        <v/>
      </c>
      <c r="CT42" s="17" t="str">
        <f>IF(AND(Участники!$A42&lt;&gt;"",OR($Q$34&gt;$Q42,AND($Q$34=$Q42,$R$34&gt;$R42))),1,"")</f>
        <v/>
      </c>
      <c r="CU42" s="17" t="str">
        <f>IF(AND(Участники!$A42&lt;&gt;"",OR($Q$35&gt;$Q42,AND($Q$35=$Q42,$R$35&gt;$R42))),1,"")</f>
        <v/>
      </c>
      <c r="CV42" s="17" t="str">
        <f>IF(AND(Участники!$A42&lt;&gt;"",OR($Q$36&gt;$Q42,AND($Q$36=$Q42,$R$36&gt;$R42))),1,"")</f>
        <v/>
      </c>
      <c r="CW42" s="17" t="str">
        <f>IF(AND(Участники!$A42&lt;&gt;"",OR($Q$37&gt;$Q42,AND($Q$37=$Q42,$R$37&gt;$R42))),1,"")</f>
        <v/>
      </c>
      <c r="CX42" s="17" t="str">
        <f>IF(AND(Участники!$A42&lt;&gt;"",OR($Q$38&gt;$Q42,AND($Q$38=$Q42,$R$38&gt;$R42))),1,"")</f>
        <v/>
      </c>
      <c r="CY42" s="17" t="str">
        <f>IF(AND(Участники!$A42&lt;&gt;"",OR($Q$39&gt;$Q42,AND($Q$39=$Q42,$R$39&gt;$R42))),1,"")</f>
        <v/>
      </c>
      <c r="CZ42" s="17" t="str">
        <f>IF(AND(Участники!$A42&lt;&gt;"",OR($Q$40&gt;$Q42,AND($Q$40=$Q42,$R$40&gt;$R42))),1,"")</f>
        <v/>
      </c>
      <c r="DA42" s="17" t="str">
        <f>IF(AND(Участники!$A42&lt;&gt;"",OR($Q$41&gt;$Q42,AND($Q$41=$Q42,$R$41&gt;$R42))),1,"")</f>
        <v/>
      </c>
      <c r="DB42" s="16" t="str">
        <f>IF(AND(Участники!$A42&lt;&gt;"",OR($Q$42&gt;$Q42,AND($Q$42=$Q42,$R$42&gt;$R42))),1,"")</f>
        <v/>
      </c>
      <c r="DC42" s="17" t="str">
        <f>IF(AND(Участники!$A42&lt;&gt;"",OR($Q$43&gt;$Q42,AND($Q$43=$Q42,$R$43&gt;$R42))),1,"")</f>
        <v/>
      </c>
      <c r="DD42" s="17" t="str">
        <f>IF(AND(Участники!$A42&lt;&gt;"",OR($Q$44&gt;$Q42,AND($Q$44=$Q42,$R$44&gt;$R42))),1,"")</f>
        <v/>
      </c>
      <c r="DE42" s="17" t="str">
        <f>IF(AND(Участники!$A42&lt;&gt;"",OR($Q$45&gt;$Q42,AND($Q$45=$Q42,$R$45&gt;$R42))),1,"")</f>
        <v/>
      </c>
      <c r="DF42" s="17" t="str">
        <f>IF(AND(Участники!$A42&lt;&gt;"",OR($Q$46&gt;$Q42,AND($Q$46=$Q42,$R$46&gt;$R42))),1,"")</f>
        <v/>
      </c>
      <c r="DG42" s="17" t="str">
        <f>IF(AND(Участники!$A42&lt;&gt;"",OR($Q$47&gt;$Q42,AND($Q$47=$Q42,$R$47&gt;$R42))),1,"")</f>
        <v/>
      </c>
      <c r="DH42" s="17" t="str">
        <f>IF(AND(Участники!$A42&lt;&gt;"",OR($Q$48&gt;$Q42,AND($Q$48=$Q42,$R$48&gt;$R42))),1,"")</f>
        <v/>
      </c>
      <c r="DI42" s="17" t="str">
        <f>IF(AND(Участники!$A42&lt;&gt;"",OR($Q$49&gt;$Q42,AND($Q$49=$Q42,$R$49&gt;$R42))),1,"")</f>
        <v/>
      </c>
      <c r="DJ42" s="17" t="str">
        <f>IF(AND(Участники!$A42&lt;&gt;"",OR($Q$50&gt;$Q42,AND($Q$50=$Q42,$R$50&gt;$R42))),1,"")</f>
        <v/>
      </c>
      <c r="DK42" s="17" t="str">
        <f>IF(AND(Участники!$A42&lt;&gt;"",OR($Q$51&gt;$Q42,AND($Q$51=$Q42,$R$51&gt;$R42))),1,"")</f>
        <v/>
      </c>
      <c r="DL42" s="17" t="str">
        <f>IF(AND(Участники!$A42&lt;&gt;"",OR($Q$52&gt;$Q42,AND($Q$52=$Q42,$R$52&gt;$R42))),1,"")</f>
        <v/>
      </c>
      <c r="DM42" s="17" t="str">
        <f>IF(AND(Участники!$A42&lt;&gt;"",OR($Q$53&gt;$Q42,AND($Q$53=$Q42,$R$53&gt;$R42))),1,"")</f>
        <v/>
      </c>
      <c r="DN42" s="17" t="str">
        <f>IF(AND(Участники!$A42&lt;&gt;"",OR($Q$54&gt;$Q42,AND($Q$54=$Q42,$R$54&gt;$R42))),1,"")</f>
        <v/>
      </c>
      <c r="DO42" s="17" t="str">
        <f>IF(AND(Участники!$A42&lt;&gt;"",OR($Q$55&gt;$Q42,AND($Q$55=$Q42,$R$55&gt;$R42))),1,"")</f>
        <v/>
      </c>
      <c r="DP42" s="17" t="str">
        <f>IF(AND(Участники!$A42&lt;&gt;"",OR($Q$56&gt;$Q42,AND($Q$56=$Q42,$R$56&gt;$R42))),1,"")</f>
        <v/>
      </c>
      <c r="DQ42" s="17" t="str">
        <f>IF(AND(Участники!$A42&lt;&gt;"",OR($Q$57&gt;$Q42,AND($Q$57=$Q42,$R$57&gt;$R42))),1,"")</f>
        <v/>
      </c>
      <c r="DR42" s="17" t="str">
        <f>IF(AND(Участники!$A42&lt;&gt;"",OR($Q$58&gt;$Q42,AND($Q$58=$Q42,$R$58&gt;$R42))),1,"")</f>
        <v/>
      </c>
      <c r="DS42" s="17" t="str">
        <f>IF(AND(Участники!$A42&lt;&gt;"",OR($Q$59&gt;$Q42,AND($Q$59=$Q42,$R$59&gt;$R42))),1,"")</f>
        <v/>
      </c>
      <c r="DT42" s="17" t="str">
        <f>IF(AND(Участники!$A42&lt;&gt;"",OR($Q$60&gt;$Q42,AND($Q$60=$Q42,$R$60&gt;$R42))),1,"")</f>
        <v/>
      </c>
      <c r="DV42" s="18">
        <v>1</v>
      </c>
      <c r="DW42" s="19" t="str">
        <f>IF(Участники!A42="","",IF($BB$61+1=Участники!$B$6-DB$61,$BB$61+1,$BB$61+SUMIF(S$11:S42,CONCATENATE("=",S42),DV$11:DV42)))</f>
        <v/>
      </c>
    </row>
    <row r="43" spans="1:127" x14ac:dyDescent="0.25">
      <c r="A43" s="49"/>
      <c r="B43" s="49"/>
      <c r="C43" s="49"/>
      <c r="D43" s="13"/>
      <c r="E43" s="2"/>
      <c r="F43" s="2"/>
      <c r="G43" s="2"/>
      <c r="H43" s="2"/>
      <c r="I43" s="2"/>
      <c r="J43" s="2"/>
      <c r="K43" s="2"/>
      <c r="L43" s="2"/>
      <c r="M43" s="2"/>
      <c r="N43" s="2"/>
      <c r="O43" s="14" t="str">
        <f>Тур1!N43</f>
        <v/>
      </c>
      <c r="P43" s="14" t="str">
        <f>Тур2!N43</f>
        <v/>
      </c>
      <c r="Q43" s="15" t="str">
        <f t="shared" si="0"/>
        <v/>
      </c>
      <c r="R43" s="15" t="str">
        <f>IF(A43="","",Тур1!O43+Тур2!O43)</f>
        <v/>
      </c>
      <c r="S43" s="15" t="str">
        <f>IF(Участники!A43="","",IF($BC$61+1=Участники!$B$6-DC$61,$BC$61+1,CONCATENATE($BC$61+1,"-",Участники!$B$6-DC$61)))</f>
        <v/>
      </c>
      <c r="W43" s="17" t="str">
        <f>IF(AND(Участники!$A43&lt;&gt;"",OR($Q$11&lt;$Q43,AND($Q$11=$Q43,$R$11&lt;$R43))),1,"")</f>
        <v/>
      </c>
      <c r="X43" s="17" t="str">
        <f>IF(AND(Участники!$A43&lt;&gt;"",OR($Q$12&lt;$Q43,AND($Q$12=$Q43,$R$12&lt;$R43))),1,"")</f>
        <v/>
      </c>
      <c r="Y43" s="17" t="str">
        <f>IF(AND(Участники!$A43&lt;&gt;"",OR($Q$13&lt;$Q43,AND($Q$13=$Q43,$R$13&lt;$R43))),1,"")</f>
        <v/>
      </c>
      <c r="Z43" s="17" t="str">
        <f>IF(AND(Участники!$A43&lt;&gt;"",OR($Q$14&lt;$Q43,AND($Q$14=$Q43,$R$14&lt;$R43))),1,"")</f>
        <v/>
      </c>
      <c r="AA43" s="17" t="str">
        <f>IF(AND(Участники!$A43&lt;&gt;"",OR($Q$15&lt;$Q43,AND($Q$15=$Q43,$R$15&lt;$R43))),1,"")</f>
        <v/>
      </c>
      <c r="AB43" s="17" t="str">
        <f>IF(AND(Участники!$A43&lt;&gt;"",OR($Q$16&lt;$Q43,AND($Q$16=$Q43,$R$16&lt;$R43))),1,"")</f>
        <v/>
      </c>
      <c r="AC43" s="17" t="str">
        <f>IF(AND(Участники!$A43&lt;&gt;"",OR($Q$17&lt;$Q43,AND($Q$17=$Q43,$R$17&lt;$R43))),1,"")</f>
        <v/>
      </c>
      <c r="AD43" s="17" t="str">
        <f>IF(AND(Участники!$A43&lt;&gt;"",OR($Q$18&lt;$Q43,AND($Q$18=$Q43,$R$18&lt;$R43))),1,"")</f>
        <v/>
      </c>
      <c r="AE43" s="17" t="str">
        <f>IF(AND(Участники!$A43&lt;&gt;"",OR($Q$19&lt;$Q43,AND($Q$19=$Q43,$R$19&lt;$R43))),1,"")</f>
        <v/>
      </c>
      <c r="AF43" s="17" t="str">
        <f>IF(AND(Участники!$A43&lt;&gt;"",OR($Q$20&lt;$Q43,AND($Q$20=$Q43,$R$20&lt;$R43))),1,"")</f>
        <v/>
      </c>
      <c r="AG43" s="17" t="str">
        <f>IF(AND(Участники!$A43&lt;&gt;"",OR($Q$21&lt;$Q43,AND($Q$21=$Q43,$R$21&lt;$R43))),1,"")</f>
        <v/>
      </c>
      <c r="AH43" s="17" t="str">
        <f>IF(AND(Участники!$A43&lt;&gt;"",OR($Q$22&lt;$Q43,AND($Q$22=$Q43,$R$22&lt;$R43))),1,"")</f>
        <v/>
      </c>
      <c r="AI43" s="17" t="str">
        <f>IF(AND(Участники!$A43&lt;&gt;"",OR($Q$23&lt;$Q43,AND($Q$23=$Q43,$R$23&lt;$R43))),1,"")</f>
        <v/>
      </c>
      <c r="AJ43" s="17" t="str">
        <f>IF(AND(Участники!$A43&lt;&gt;"",OR($Q$24&lt;$Q43,AND($Q$24=$Q43,$R$24&lt;$R43))),1,"")</f>
        <v/>
      </c>
      <c r="AK43" s="17" t="str">
        <f>IF(AND(Участники!$A43&lt;&gt;"",OR($Q$25&lt;$Q43,AND($Q$25=$Q43,$R$25&lt;$R43))),1,"")</f>
        <v/>
      </c>
      <c r="AL43" s="17" t="str">
        <f>IF(AND(Участники!$A43&lt;&gt;"",OR($Q$26&lt;$Q43,AND($Q$26=$Q43,$R$26&lt;$R43))),1,"")</f>
        <v/>
      </c>
      <c r="AM43" s="17" t="str">
        <f>IF(AND(Участники!$A43&lt;&gt;"",OR($Q$27&lt;$Q43,AND($Q$27=$Q43,$R$27&lt;$R43))),1,"")</f>
        <v/>
      </c>
      <c r="AN43" s="17" t="str">
        <f>IF(AND(Участники!$A43&lt;&gt;"",OR($Q$28&lt;$Q43,AND($Q$28=$Q43,$R$28&lt;$R43))),1,"")</f>
        <v/>
      </c>
      <c r="AO43" s="17" t="str">
        <f>IF(AND(Участники!$A43&lt;&gt;"",OR($Q$29&lt;$Q43,AND($Q$29=$Q43,$R$29&lt;$R43))),1,"")</f>
        <v/>
      </c>
      <c r="AP43" s="17" t="str">
        <f>IF(AND(Участники!$A43&lt;&gt;"",OR($Q$30&lt;$Q43,AND($Q$30=$Q43,$R$30&lt;$R43))),1,"")</f>
        <v/>
      </c>
      <c r="AQ43" s="17" t="str">
        <f>IF(AND(Участники!$A43&lt;&gt;"",OR($Q$31&lt;$Q43,AND($Q$31=$Q43,$R$31&lt;$R43))),1,"")</f>
        <v/>
      </c>
      <c r="AR43" s="17" t="str">
        <f>IF(AND(Участники!$A43&lt;&gt;"",OR($Q$32&lt;$Q43,AND($Q$32=$Q43,$R$32&lt;$R43))),1,"")</f>
        <v/>
      </c>
      <c r="AS43" s="17" t="str">
        <f>IF(AND(Участники!$A43&lt;&gt;"",OR($Q$33&lt;$Q43,AND($Q$33=$Q43,$R$33&lt;$R43))),1,"")</f>
        <v/>
      </c>
      <c r="AT43" s="17" t="str">
        <f>IF(AND(Участники!$A43&lt;&gt;"",OR($Q$34&lt;$Q43,AND($Q$34=$Q43,$R$34&lt;$R43))),1,"")</f>
        <v/>
      </c>
      <c r="AU43" s="17" t="str">
        <f>IF(AND(Участники!$A43&lt;&gt;"",OR($Q$35&lt;$Q43,AND($Q$35=$Q43,$R$35&lt;$R43))),1,"")</f>
        <v/>
      </c>
      <c r="AV43" s="17" t="str">
        <f>IF(AND(Участники!$A43&lt;&gt;"",OR($Q$36&lt;$Q43,AND($Q$36=$Q43,$R$36&lt;$R43))),1,"")</f>
        <v/>
      </c>
      <c r="AW43" s="17" t="str">
        <f>IF(AND(Участники!$A43&lt;&gt;"",OR($Q$37&lt;$Q43,AND($Q$37=$Q43,$R$37&lt;$R43))),1,"")</f>
        <v/>
      </c>
      <c r="AX43" s="17" t="str">
        <f>IF(AND(Участники!$A43&lt;&gt;"",OR($Q$38&lt;$Q43,AND($Q$38=$Q43,$R$38&lt;$R43))),1,"")</f>
        <v/>
      </c>
      <c r="AY43" s="17" t="str">
        <f>IF(AND(Участники!$A43&lt;&gt;"",OR($Q$39&lt;$Q43,AND($Q$39=$Q43,$R$39&lt;$R43))),1,"")</f>
        <v/>
      </c>
      <c r="AZ43" s="17" t="str">
        <f>IF(AND(Участники!$A43&lt;&gt;"",OR($Q$40&lt;$Q43,AND($Q$40=$Q43,$R$40&lt;$R43))),1,"")</f>
        <v/>
      </c>
      <c r="BA43" s="17" t="str">
        <f>IF(AND(Участники!$A43&lt;&gt;"",OR($Q$41&lt;$Q43,AND($Q$41=$Q43,$R$41&lt;$R43))),1,"")</f>
        <v/>
      </c>
      <c r="BB43" s="17" t="str">
        <f>IF(AND(Участники!$A43&lt;&gt;"",OR($Q$42&lt;$Q43,AND($Q$42=$Q43,$R$42&lt;$R43))),1,"")</f>
        <v/>
      </c>
      <c r="BC43" s="16" t="str">
        <f>IF(AND(Участники!$A43&lt;&gt;"",OR($Q$43&lt;$Q43,AND($Q$43=$Q43,$R$43&lt;$R43))),1,"")</f>
        <v/>
      </c>
      <c r="BD43" s="17" t="str">
        <f>IF(AND(Участники!$A43&lt;&gt;"",OR($Q$44&lt;$Q43,AND($Q$44=$Q43,$R$44&lt;$R43))),1,"")</f>
        <v/>
      </c>
      <c r="BE43" s="17" t="str">
        <f>IF(AND(Участники!$A43&lt;&gt;"",OR($Q$45&lt;$Q43,AND($Q$45=$Q43,$R$45&lt;$R43))),1,"")</f>
        <v/>
      </c>
      <c r="BF43" s="17" t="str">
        <f>IF(AND(Участники!$A43&lt;&gt;"",OR($Q$46&lt;$Q43,AND($Q$46=$Q43,$R$46&lt;$R43))),1,"")</f>
        <v/>
      </c>
      <c r="BG43" s="17" t="str">
        <f>IF(AND(Участники!$A43&lt;&gt;"",OR($Q$47&lt;$Q43,AND($Q$47=$Q43,$R$47&lt;$R43))),1,"")</f>
        <v/>
      </c>
      <c r="BH43" s="17" t="str">
        <f>IF(AND(Участники!$A43&lt;&gt;"",OR($Q$48&lt;$Q43,AND($Q$48=$Q43,$R$48&lt;$R43))),1,"")</f>
        <v/>
      </c>
      <c r="BI43" s="17" t="str">
        <f>IF(AND(Участники!$A43&lt;&gt;"",OR($Q$49&lt;$Q43,AND($Q$49=$Q43,$R$49&lt;$R43))),1,"")</f>
        <v/>
      </c>
      <c r="BJ43" s="17" t="str">
        <f>IF(AND(Участники!$A43&lt;&gt;"",OR($Q$50&lt;$Q43,AND($Q$50=$Q43,$R$50&lt;$R43))),1,"")</f>
        <v/>
      </c>
      <c r="BK43" s="17" t="str">
        <f>IF(AND(Участники!$A43&lt;&gt;"",OR($Q$51&lt;$Q43,AND($Q$51=$Q43,$R$51&lt;$R43))),1,"")</f>
        <v/>
      </c>
      <c r="BL43" s="17" t="str">
        <f>IF(AND(Участники!$A43&lt;&gt;"",OR($Q$52&lt;$Q43,AND($Q$52=$Q43,$R$52&lt;$R43))),1,"")</f>
        <v/>
      </c>
      <c r="BM43" s="17" t="str">
        <f>IF(AND(Участники!$A43&lt;&gt;"",OR($Q$53&lt;$Q43,AND($Q$53=$Q43,$R$53&lt;$R43))),1,"")</f>
        <v/>
      </c>
      <c r="BN43" s="17" t="str">
        <f>IF(AND(Участники!$A43&lt;&gt;"",OR($Q$54&lt;$Q43,AND($Q$54=$Q43,$R$54&lt;$R43))),1,"")</f>
        <v/>
      </c>
      <c r="BO43" s="17" t="str">
        <f>IF(AND(Участники!$A43&lt;&gt;"",OR($Q$55&lt;$Q43,AND($Q$55=$Q43,$R$55&lt;$R43))),1,"")</f>
        <v/>
      </c>
      <c r="BP43" s="17" t="str">
        <f>IF(AND(Участники!$A43&lt;&gt;"",OR($Q$56&lt;$Q43,AND($Q$56=$Q43,$R$56&lt;$R43))),1,"")</f>
        <v/>
      </c>
      <c r="BQ43" s="17" t="str">
        <f>IF(AND(Участники!$A43&lt;&gt;"",OR($Q$57&lt;$Q43,AND($Q$57=$Q43,$R$57&lt;$R43))),1,"")</f>
        <v/>
      </c>
      <c r="BR43" s="17" t="str">
        <f>IF(AND(Участники!$A43&lt;&gt;"",OR($Q$58&lt;$Q43,AND($Q$58=$Q43,$R$58&lt;$R43))),1,"")</f>
        <v/>
      </c>
      <c r="BS43" s="17" t="str">
        <f>IF(AND(Участники!$A43&lt;&gt;"",OR($Q$59&lt;$Q43,AND($Q$59=$Q43,$R$59&lt;$R43))),1,"")</f>
        <v/>
      </c>
      <c r="BT43" s="17" t="str">
        <f>IF(AND(Участники!$A43&lt;&gt;"",OR($Q$60&lt;$Q43,AND($Q$60=$Q43,$R$60&lt;$R43))),1,"")</f>
        <v/>
      </c>
      <c r="BW43" s="17" t="str">
        <f>IF(AND(Участники!$A43&lt;&gt;"",OR($Q$11&gt;$Q43,AND($Q$11=$Q43,$R$11&gt;$R43))),1,"")</f>
        <v/>
      </c>
      <c r="BX43" s="17" t="str">
        <f>IF(AND(Участники!$A43&lt;&gt;"",OR($Q$12&gt;$Q43,AND($Q$12=$Q43,$R$12&gt;$R43))),1,"")</f>
        <v/>
      </c>
      <c r="BY43" s="17" t="str">
        <f>IF(AND(Участники!$A43&lt;&gt;"",OR($Q$13&gt;$Q43,AND($Q$13=$Q43,$R$13&gt;$R43))),1,"")</f>
        <v/>
      </c>
      <c r="BZ43" s="17" t="str">
        <f>IF(AND(Участники!$A43&lt;&gt;"",OR($Q$14&gt;$Q43,AND($Q$14=$Q43,$R$14&gt;$R43))),1,"")</f>
        <v/>
      </c>
      <c r="CA43" s="17" t="str">
        <f>IF(AND(Участники!$A43&lt;&gt;"",OR($Q$15&gt;$Q43,AND($Q$15=$Q43,$R$15&gt;$R43))),1,"")</f>
        <v/>
      </c>
      <c r="CB43" s="17" t="str">
        <f>IF(AND(Участники!$A43&lt;&gt;"",OR($Q$16&gt;$Q43,AND($Q$16=$Q43,$R$16&gt;$R43))),1,"")</f>
        <v/>
      </c>
      <c r="CC43" s="17" t="str">
        <f>IF(AND(Участники!$A43&lt;&gt;"",OR($Q$17&gt;$Q43,AND($Q$17=$Q43,$R$17&gt;$R43))),1,"")</f>
        <v/>
      </c>
      <c r="CD43" s="17" t="str">
        <f>IF(AND(Участники!$A43&lt;&gt;"",OR($Q$18&gt;$Q43,AND($Q$18=$Q43,$R$18&gt;$R43))),1,"")</f>
        <v/>
      </c>
      <c r="CE43" s="17" t="str">
        <f>IF(AND(Участники!$A43&lt;&gt;"",OR($Q$19&gt;$Q43,AND($Q$19=$Q43,$R$19&gt;$R43))),1,"")</f>
        <v/>
      </c>
      <c r="CF43" s="17" t="str">
        <f>IF(AND(Участники!$A43&lt;&gt;"",OR($Q$20&gt;$Q43,AND($Q$20=$Q43,$R$20&gt;$R43))),1,"")</f>
        <v/>
      </c>
      <c r="CG43" s="17" t="str">
        <f>IF(AND(Участники!$A43&lt;&gt;"",OR($Q$21&gt;$Q43,AND($Q$21=$Q43,$R$21&gt;$R43))),1,"")</f>
        <v/>
      </c>
      <c r="CH43" s="17" t="str">
        <f>IF(AND(Участники!$A43&lt;&gt;"",OR($Q$22&gt;$Q43,AND($Q$22=$Q43,$R$22&gt;$R43))),1,"")</f>
        <v/>
      </c>
      <c r="CI43" s="17" t="str">
        <f>IF(AND(Участники!$A43&lt;&gt;"",OR($Q$23&gt;$Q43,AND($Q$23=$Q43,$R$23&gt;$R43))),1,"")</f>
        <v/>
      </c>
      <c r="CJ43" s="17" t="str">
        <f>IF(AND(Участники!$A43&lt;&gt;"",OR($Q$24&gt;$Q43,AND($Q$24=$Q43,$R$24&gt;$R43))),1,"")</f>
        <v/>
      </c>
      <c r="CK43" s="17" t="str">
        <f>IF(AND(Участники!$A43&lt;&gt;"",OR($Q$25&gt;$Q43,AND($Q$25=$Q43,$R$25&gt;$R43))),1,"")</f>
        <v/>
      </c>
      <c r="CL43" s="17" t="str">
        <f>IF(AND(Участники!$A43&lt;&gt;"",OR($Q$26&gt;$Q43,AND($Q$26=$Q43,$R$26&gt;$R43))),1,"")</f>
        <v/>
      </c>
      <c r="CM43" s="17" t="str">
        <f>IF(AND(Участники!$A43&lt;&gt;"",OR($Q$27&gt;$Q43,AND($Q$27=$Q43,$R$27&gt;$R43))),1,"")</f>
        <v/>
      </c>
      <c r="CN43" s="17" t="str">
        <f>IF(AND(Участники!$A43&lt;&gt;"",OR($Q$28&gt;$Q43,AND($Q$28=$Q43,$R$28&gt;$R43))),1,"")</f>
        <v/>
      </c>
      <c r="CO43" s="17" t="str">
        <f>IF(AND(Участники!$A43&lt;&gt;"",OR($Q$29&gt;$Q43,AND($Q$29=$Q43,$R$29&gt;$R43))),1,"")</f>
        <v/>
      </c>
      <c r="CP43" s="17" t="str">
        <f>IF(AND(Участники!$A43&lt;&gt;"",OR($Q$30&gt;$Q43,AND($Q$30=$Q43,$R$30&gt;$R43))),1,"")</f>
        <v/>
      </c>
      <c r="CQ43" s="17" t="str">
        <f>IF(AND(Участники!$A43&lt;&gt;"",OR($Q$31&gt;$Q43,AND($Q$31=$Q43,$R$31&gt;$R43))),1,"")</f>
        <v/>
      </c>
      <c r="CR43" s="17" t="str">
        <f>IF(AND(Участники!$A43&lt;&gt;"",OR($Q$32&gt;$Q43,AND($Q$32=$Q43,$R$32&gt;$R43))),1,"")</f>
        <v/>
      </c>
      <c r="CS43" s="17" t="str">
        <f>IF(AND(Участники!$A43&lt;&gt;"",OR($Q$33&gt;$Q43,AND($Q$33=$Q43,$R$33&gt;$R43))),1,"")</f>
        <v/>
      </c>
      <c r="CT43" s="17" t="str">
        <f>IF(AND(Участники!$A43&lt;&gt;"",OR($Q$34&gt;$Q43,AND($Q$34=$Q43,$R$34&gt;$R43))),1,"")</f>
        <v/>
      </c>
      <c r="CU43" s="17" t="str">
        <f>IF(AND(Участники!$A43&lt;&gt;"",OR($Q$35&gt;$Q43,AND($Q$35=$Q43,$R$35&gt;$R43))),1,"")</f>
        <v/>
      </c>
      <c r="CV43" s="17" t="str">
        <f>IF(AND(Участники!$A43&lt;&gt;"",OR($Q$36&gt;$Q43,AND($Q$36=$Q43,$R$36&gt;$R43))),1,"")</f>
        <v/>
      </c>
      <c r="CW43" s="17" t="str">
        <f>IF(AND(Участники!$A43&lt;&gt;"",OR($Q$37&gt;$Q43,AND($Q$37=$Q43,$R$37&gt;$R43))),1,"")</f>
        <v/>
      </c>
      <c r="CX43" s="17" t="str">
        <f>IF(AND(Участники!$A43&lt;&gt;"",OR($Q$38&gt;$Q43,AND($Q$38=$Q43,$R$38&gt;$R43))),1,"")</f>
        <v/>
      </c>
      <c r="CY43" s="17" t="str">
        <f>IF(AND(Участники!$A43&lt;&gt;"",OR($Q$39&gt;$Q43,AND($Q$39=$Q43,$R$39&gt;$R43))),1,"")</f>
        <v/>
      </c>
      <c r="CZ43" s="17" t="str">
        <f>IF(AND(Участники!$A43&lt;&gt;"",OR($Q$40&gt;$Q43,AND($Q$40=$Q43,$R$40&gt;$R43))),1,"")</f>
        <v/>
      </c>
      <c r="DA43" s="17" t="str">
        <f>IF(AND(Участники!$A43&lt;&gt;"",OR($Q$41&gt;$Q43,AND($Q$41=$Q43,$R$41&gt;$R43))),1,"")</f>
        <v/>
      </c>
      <c r="DB43" s="17" t="str">
        <f>IF(AND(Участники!$A43&lt;&gt;"",OR($Q$42&gt;$Q43,AND($Q$42=$Q43,$R$42&gt;$R43))),1,"")</f>
        <v/>
      </c>
      <c r="DC43" s="16" t="str">
        <f>IF(AND(Участники!$A43&lt;&gt;"",OR($Q$43&gt;$Q43,AND($Q$43=$Q43,$R$43&gt;$R43))),1,"")</f>
        <v/>
      </c>
      <c r="DD43" s="17" t="str">
        <f>IF(AND(Участники!$A43&lt;&gt;"",OR($Q$44&gt;$Q43,AND($Q$44=$Q43,$R$44&gt;$R43))),1,"")</f>
        <v/>
      </c>
      <c r="DE43" s="17" t="str">
        <f>IF(AND(Участники!$A43&lt;&gt;"",OR($Q$45&gt;$Q43,AND($Q$45=$Q43,$R$45&gt;$R43))),1,"")</f>
        <v/>
      </c>
      <c r="DF43" s="17" t="str">
        <f>IF(AND(Участники!$A43&lt;&gt;"",OR($Q$46&gt;$Q43,AND($Q$46=$Q43,$R$46&gt;$R43))),1,"")</f>
        <v/>
      </c>
      <c r="DG43" s="17" t="str">
        <f>IF(AND(Участники!$A43&lt;&gt;"",OR($Q$47&gt;$Q43,AND($Q$47=$Q43,$R$47&gt;$R43))),1,"")</f>
        <v/>
      </c>
      <c r="DH43" s="17" t="str">
        <f>IF(AND(Участники!$A43&lt;&gt;"",OR($Q$48&gt;$Q43,AND($Q$48=$Q43,$R$48&gt;$R43))),1,"")</f>
        <v/>
      </c>
      <c r="DI43" s="17" t="str">
        <f>IF(AND(Участники!$A43&lt;&gt;"",OR($Q$49&gt;$Q43,AND($Q$49=$Q43,$R$49&gt;$R43))),1,"")</f>
        <v/>
      </c>
      <c r="DJ43" s="17" t="str">
        <f>IF(AND(Участники!$A43&lt;&gt;"",OR($Q$50&gt;$Q43,AND($Q$50=$Q43,$R$50&gt;$R43))),1,"")</f>
        <v/>
      </c>
      <c r="DK43" s="17" t="str">
        <f>IF(AND(Участники!$A43&lt;&gt;"",OR($Q$51&gt;$Q43,AND($Q$51=$Q43,$R$51&gt;$R43))),1,"")</f>
        <v/>
      </c>
      <c r="DL43" s="17" t="str">
        <f>IF(AND(Участники!$A43&lt;&gt;"",OR($Q$52&gt;$Q43,AND($Q$52=$Q43,$R$52&gt;$R43))),1,"")</f>
        <v/>
      </c>
      <c r="DM43" s="17" t="str">
        <f>IF(AND(Участники!$A43&lt;&gt;"",OR($Q$53&gt;$Q43,AND($Q$53=$Q43,$R$53&gt;$R43))),1,"")</f>
        <v/>
      </c>
      <c r="DN43" s="17" t="str">
        <f>IF(AND(Участники!$A43&lt;&gt;"",OR($Q$54&gt;$Q43,AND($Q$54=$Q43,$R$54&gt;$R43))),1,"")</f>
        <v/>
      </c>
      <c r="DO43" s="17" t="str">
        <f>IF(AND(Участники!$A43&lt;&gt;"",OR($Q$55&gt;$Q43,AND($Q$55=$Q43,$R$55&gt;$R43))),1,"")</f>
        <v/>
      </c>
      <c r="DP43" s="17" t="str">
        <f>IF(AND(Участники!$A43&lt;&gt;"",OR($Q$56&gt;$Q43,AND($Q$56=$Q43,$R$56&gt;$R43))),1,"")</f>
        <v/>
      </c>
      <c r="DQ43" s="17" t="str">
        <f>IF(AND(Участники!$A43&lt;&gt;"",OR($Q$57&gt;$Q43,AND($Q$57=$Q43,$R$57&gt;$R43))),1,"")</f>
        <v/>
      </c>
      <c r="DR43" s="17" t="str">
        <f>IF(AND(Участники!$A43&lt;&gt;"",OR($Q$58&gt;$Q43,AND($Q$58=$Q43,$R$58&gt;$R43))),1,"")</f>
        <v/>
      </c>
      <c r="DS43" s="17" t="str">
        <f>IF(AND(Участники!$A43&lt;&gt;"",OR($Q$59&gt;$Q43,AND($Q$59=$Q43,$R$59&gt;$R43))),1,"")</f>
        <v/>
      </c>
      <c r="DT43" s="17" t="str">
        <f>IF(AND(Участники!$A43&lt;&gt;"",OR($Q$60&gt;$Q43,AND($Q$60=$Q43,$R$60&gt;$R43))),1,"")</f>
        <v/>
      </c>
      <c r="DV43" s="18">
        <v>1</v>
      </c>
      <c r="DW43" s="19" t="str">
        <f>IF(Участники!A43="","",IF($BC$61+1=Участники!$B$6-DC$61,$BC$61+1,$BC$61+SUMIF(S$11:S43,CONCATENATE("=",S43),DV$11:DV43)))</f>
        <v/>
      </c>
    </row>
    <row r="44" spans="1:127" x14ac:dyDescent="0.25">
      <c r="A44" s="49"/>
      <c r="B44" s="49"/>
      <c r="C44" s="49"/>
      <c r="D44" s="13"/>
      <c r="E44" s="2"/>
      <c r="F44" s="2"/>
      <c r="G44" s="2"/>
      <c r="H44" s="2"/>
      <c r="I44" s="2"/>
      <c r="J44" s="2"/>
      <c r="K44" s="2"/>
      <c r="L44" s="2"/>
      <c r="M44" s="2"/>
      <c r="N44" s="2"/>
      <c r="O44" s="14" t="str">
        <f>Тур1!N44</f>
        <v/>
      </c>
      <c r="P44" s="14" t="str">
        <f>Тур2!N44</f>
        <v/>
      </c>
      <c r="Q44" s="15" t="str">
        <f t="shared" si="0"/>
        <v/>
      </c>
      <c r="R44" s="15" t="str">
        <f>IF(A44="","",Тур1!O44+Тур2!O44)</f>
        <v/>
      </c>
      <c r="S44" s="15" t="str">
        <f>IF(Участники!A44="","",IF($BD$61+1=Участники!$B$6-DD$61,$BD$61+1,CONCATENATE($BD$61+1,"-",Участники!$B$6-DD$61)))</f>
        <v/>
      </c>
      <c r="W44" s="17" t="str">
        <f>IF(AND(Участники!$A44&lt;&gt;"",OR($Q$11&lt;$Q44,AND($Q$11=$Q44,$R$11&lt;$R44))),1,"")</f>
        <v/>
      </c>
      <c r="X44" s="17" t="str">
        <f>IF(AND(Участники!$A44&lt;&gt;"",OR($Q$12&lt;$Q44,AND($Q$12=$Q44,$R$12&lt;$R44))),1,"")</f>
        <v/>
      </c>
      <c r="Y44" s="17" t="str">
        <f>IF(AND(Участники!$A44&lt;&gt;"",OR($Q$13&lt;$Q44,AND($Q$13=$Q44,$R$13&lt;$R44))),1,"")</f>
        <v/>
      </c>
      <c r="Z44" s="17" t="str">
        <f>IF(AND(Участники!$A44&lt;&gt;"",OR($Q$14&lt;$Q44,AND($Q$14=$Q44,$R$14&lt;$R44))),1,"")</f>
        <v/>
      </c>
      <c r="AA44" s="17" t="str">
        <f>IF(AND(Участники!$A44&lt;&gt;"",OR($Q$15&lt;$Q44,AND($Q$15=$Q44,$R$15&lt;$R44))),1,"")</f>
        <v/>
      </c>
      <c r="AB44" s="17" t="str">
        <f>IF(AND(Участники!$A44&lt;&gt;"",OR($Q$16&lt;$Q44,AND($Q$16=$Q44,$R$16&lt;$R44))),1,"")</f>
        <v/>
      </c>
      <c r="AC44" s="17" t="str">
        <f>IF(AND(Участники!$A44&lt;&gt;"",OR($Q$17&lt;$Q44,AND($Q$17=$Q44,$R$17&lt;$R44))),1,"")</f>
        <v/>
      </c>
      <c r="AD44" s="17" t="str">
        <f>IF(AND(Участники!$A44&lt;&gt;"",OR($Q$18&lt;$Q44,AND($Q$18=$Q44,$R$18&lt;$R44))),1,"")</f>
        <v/>
      </c>
      <c r="AE44" s="17" t="str">
        <f>IF(AND(Участники!$A44&lt;&gt;"",OR($Q$19&lt;$Q44,AND($Q$19=$Q44,$R$19&lt;$R44))),1,"")</f>
        <v/>
      </c>
      <c r="AF44" s="17" t="str">
        <f>IF(AND(Участники!$A44&lt;&gt;"",OR($Q$20&lt;$Q44,AND($Q$20=$Q44,$R$20&lt;$R44))),1,"")</f>
        <v/>
      </c>
      <c r="AG44" s="17" t="str">
        <f>IF(AND(Участники!$A44&lt;&gt;"",OR($Q$21&lt;$Q44,AND($Q$21=$Q44,$R$21&lt;$R44))),1,"")</f>
        <v/>
      </c>
      <c r="AH44" s="17" t="str">
        <f>IF(AND(Участники!$A44&lt;&gt;"",OR($Q$22&lt;$Q44,AND($Q$22=$Q44,$R$22&lt;$R44))),1,"")</f>
        <v/>
      </c>
      <c r="AI44" s="17" t="str">
        <f>IF(AND(Участники!$A44&lt;&gt;"",OR($Q$23&lt;$Q44,AND($Q$23=$Q44,$R$23&lt;$R44))),1,"")</f>
        <v/>
      </c>
      <c r="AJ44" s="17" t="str">
        <f>IF(AND(Участники!$A44&lt;&gt;"",OR($Q$24&lt;$Q44,AND($Q$24=$Q44,$R$24&lt;$R44))),1,"")</f>
        <v/>
      </c>
      <c r="AK44" s="17" t="str">
        <f>IF(AND(Участники!$A44&lt;&gt;"",OR($Q$25&lt;$Q44,AND($Q$25=$Q44,$R$25&lt;$R44))),1,"")</f>
        <v/>
      </c>
      <c r="AL44" s="17" t="str">
        <f>IF(AND(Участники!$A44&lt;&gt;"",OR($Q$26&lt;$Q44,AND($Q$26=$Q44,$R$26&lt;$R44))),1,"")</f>
        <v/>
      </c>
      <c r="AM44" s="17" t="str">
        <f>IF(AND(Участники!$A44&lt;&gt;"",OR($Q$27&lt;$Q44,AND($Q$27=$Q44,$R$27&lt;$R44))),1,"")</f>
        <v/>
      </c>
      <c r="AN44" s="17" t="str">
        <f>IF(AND(Участники!$A44&lt;&gt;"",OR($Q$28&lt;$Q44,AND($Q$28=$Q44,$R$28&lt;$R44))),1,"")</f>
        <v/>
      </c>
      <c r="AO44" s="17" t="str">
        <f>IF(AND(Участники!$A44&lt;&gt;"",OR($Q$29&lt;$Q44,AND($Q$29=$Q44,$R$29&lt;$R44))),1,"")</f>
        <v/>
      </c>
      <c r="AP44" s="17" t="str">
        <f>IF(AND(Участники!$A44&lt;&gt;"",OR($Q$30&lt;$Q44,AND($Q$30=$Q44,$R$30&lt;$R44))),1,"")</f>
        <v/>
      </c>
      <c r="AQ44" s="17" t="str">
        <f>IF(AND(Участники!$A44&lt;&gt;"",OR($Q$31&lt;$Q44,AND($Q$31=$Q44,$R$31&lt;$R44))),1,"")</f>
        <v/>
      </c>
      <c r="AR44" s="17" t="str">
        <f>IF(AND(Участники!$A44&lt;&gt;"",OR($Q$32&lt;$Q44,AND($Q$32=$Q44,$R$32&lt;$R44))),1,"")</f>
        <v/>
      </c>
      <c r="AS44" s="17" t="str">
        <f>IF(AND(Участники!$A44&lt;&gt;"",OR($Q$33&lt;$Q44,AND($Q$33=$Q44,$R$33&lt;$R44))),1,"")</f>
        <v/>
      </c>
      <c r="AT44" s="17" t="str">
        <f>IF(AND(Участники!$A44&lt;&gt;"",OR($Q$34&lt;$Q44,AND($Q$34=$Q44,$R$34&lt;$R44))),1,"")</f>
        <v/>
      </c>
      <c r="AU44" s="17" t="str">
        <f>IF(AND(Участники!$A44&lt;&gt;"",OR($Q$35&lt;$Q44,AND($Q$35=$Q44,$R$35&lt;$R44))),1,"")</f>
        <v/>
      </c>
      <c r="AV44" s="17" t="str">
        <f>IF(AND(Участники!$A44&lt;&gt;"",OR($Q$36&lt;$Q44,AND($Q$36=$Q44,$R$36&lt;$R44))),1,"")</f>
        <v/>
      </c>
      <c r="AW44" s="17" t="str">
        <f>IF(AND(Участники!$A44&lt;&gt;"",OR($Q$37&lt;$Q44,AND($Q$37=$Q44,$R$37&lt;$R44))),1,"")</f>
        <v/>
      </c>
      <c r="AX44" s="17" t="str">
        <f>IF(AND(Участники!$A44&lt;&gt;"",OR($Q$38&lt;$Q44,AND($Q$38=$Q44,$R$38&lt;$R44))),1,"")</f>
        <v/>
      </c>
      <c r="AY44" s="17" t="str">
        <f>IF(AND(Участники!$A44&lt;&gt;"",OR($Q$39&lt;$Q44,AND($Q$39=$Q44,$R$39&lt;$R44))),1,"")</f>
        <v/>
      </c>
      <c r="AZ44" s="17" t="str">
        <f>IF(AND(Участники!$A44&lt;&gt;"",OR($Q$40&lt;$Q44,AND($Q$40=$Q44,$R$40&lt;$R44))),1,"")</f>
        <v/>
      </c>
      <c r="BA44" s="17" t="str">
        <f>IF(AND(Участники!$A44&lt;&gt;"",OR($Q$41&lt;$Q44,AND($Q$41=$Q44,$R$41&lt;$R44))),1,"")</f>
        <v/>
      </c>
      <c r="BB44" s="17" t="str">
        <f>IF(AND(Участники!$A44&lt;&gt;"",OR($Q$42&lt;$Q44,AND($Q$42=$Q44,$R$42&lt;$R44))),1,"")</f>
        <v/>
      </c>
      <c r="BC44" s="17" t="str">
        <f>IF(AND(Участники!$A44&lt;&gt;"",OR($Q$43&lt;$Q44,AND($Q$43=$Q44,$R$43&lt;$R44))),1,"")</f>
        <v/>
      </c>
      <c r="BD44" s="16" t="str">
        <f>IF(AND(Участники!$A44&lt;&gt;"",OR($Q$44&lt;$Q44,AND($Q$44=$Q44,$R$44&lt;$R44))),1,"")</f>
        <v/>
      </c>
      <c r="BE44" s="17" t="str">
        <f>IF(AND(Участники!$A44&lt;&gt;"",OR($Q$45&lt;$Q44,AND($Q$45=$Q44,$R$45&lt;$R44))),1,"")</f>
        <v/>
      </c>
      <c r="BF44" s="17" t="str">
        <f>IF(AND(Участники!$A44&lt;&gt;"",OR($Q$46&lt;$Q44,AND($Q$46=$Q44,$R$46&lt;$R44))),1,"")</f>
        <v/>
      </c>
      <c r="BG44" s="17" t="str">
        <f>IF(AND(Участники!$A44&lt;&gt;"",OR($Q$47&lt;$Q44,AND($Q$47=$Q44,$R$47&lt;$R44))),1,"")</f>
        <v/>
      </c>
      <c r="BH44" s="17" t="str">
        <f>IF(AND(Участники!$A44&lt;&gt;"",OR($Q$48&lt;$Q44,AND($Q$48=$Q44,$R$48&lt;$R44))),1,"")</f>
        <v/>
      </c>
      <c r="BI44" s="17" t="str">
        <f>IF(AND(Участники!$A44&lt;&gt;"",OR($Q$49&lt;$Q44,AND($Q$49=$Q44,$R$49&lt;$R44))),1,"")</f>
        <v/>
      </c>
      <c r="BJ44" s="17" t="str">
        <f>IF(AND(Участники!$A44&lt;&gt;"",OR($Q$50&lt;$Q44,AND($Q$50=$Q44,$R$50&lt;$R44))),1,"")</f>
        <v/>
      </c>
      <c r="BK44" s="17" t="str">
        <f>IF(AND(Участники!$A44&lt;&gt;"",OR($Q$51&lt;$Q44,AND($Q$51=$Q44,$R$51&lt;$R44))),1,"")</f>
        <v/>
      </c>
      <c r="BL44" s="17" t="str">
        <f>IF(AND(Участники!$A44&lt;&gt;"",OR($Q$52&lt;$Q44,AND($Q$52=$Q44,$R$52&lt;$R44))),1,"")</f>
        <v/>
      </c>
      <c r="BM44" s="17" t="str">
        <f>IF(AND(Участники!$A44&lt;&gt;"",OR($Q$53&lt;$Q44,AND($Q$53=$Q44,$R$53&lt;$R44))),1,"")</f>
        <v/>
      </c>
      <c r="BN44" s="17" t="str">
        <f>IF(AND(Участники!$A44&lt;&gt;"",OR($Q$54&lt;$Q44,AND($Q$54=$Q44,$R$54&lt;$R44))),1,"")</f>
        <v/>
      </c>
      <c r="BO44" s="17" t="str">
        <f>IF(AND(Участники!$A44&lt;&gt;"",OR($Q$55&lt;$Q44,AND($Q$55=$Q44,$R$55&lt;$R44))),1,"")</f>
        <v/>
      </c>
      <c r="BP44" s="17" t="str">
        <f>IF(AND(Участники!$A44&lt;&gt;"",OR($Q$56&lt;$Q44,AND($Q$56=$Q44,$R$56&lt;$R44))),1,"")</f>
        <v/>
      </c>
      <c r="BQ44" s="17" t="str">
        <f>IF(AND(Участники!$A44&lt;&gt;"",OR($Q$57&lt;$Q44,AND($Q$57=$Q44,$R$57&lt;$R44))),1,"")</f>
        <v/>
      </c>
      <c r="BR44" s="17" t="str">
        <f>IF(AND(Участники!$A44&lt;&gt;"",OR($Q$58&lt;$Q44,AND($Q$58=$Q44,$R$58&lt;$R44))),1,"")</f>
        <v/>
      </c>
      <c r="BS44" s="17" t="str">
        <f>IF(AND(Участники!$A44&lt;&gt;"",OR($Q$59&lt;$Q44,AND($Q$59=$Q44,$R$59&lt;$R44))),1,"")</f>
        <v/>
      </c>
      <c r="BT44" s="17" t="str">
        <f>IF(AND(Участники!$A44&lt;&gt;"",OR($Q$60&lt;$Q44,AND($Q$60=$Q44,$R$60&lt;$R44))),1,"")</f>
        <v/>
      </c>
      <c r="BW44" s="17" t="str">
        <f>IF(AND(Участники!$A44&lt;&gt;"",OR($Q$11&gt;$Q44,AND($Q$11=$Q44,$R$11&gt;$R44))),1,"")</f>
        <v/>
      </c>
      <c r="BX44" s="17" t="str">
        <f>IF(AND(Участники!$A44&lt;&gt;"",OR($Q$12&gt;$Q44,AND($Q$12=$Q44,$R$12&gt;$R44))),1,"")</f>
        <v/>
      </c>
      <c r="BY44" s="17" t="str">
        <f>IF(AND(Участники!$A44&lt;&gt;"",OR($Q$13&gt;$Q44,AND($Q$13=$Q44,$R$13&gt;$R44))),1,"")</f>
        <v/>
      </c>
      <c r="BZ44" s="17" t="str">
        <f>IF(AND(Участники!$A44&lt;&gt;"",OR($Q$14&gt;$Q44,AND($Q$14=$Q44,$R$14&gt;$R44))),1,"")</f>
        <v/>
      </c>
      <c r="CA44" s="17" t="str">
        <f>IF(AND(Участники!$A44&lt;&gt;"",OR($Q$15&gt;$Q44,AND($Q$15=$Q44,$R$15&gt;$R44))),1,"")</f>
        <v/>
      </c>
      <c r="CB44" s="17" t="str">
        <f>IF(AND(Участники!$A44&lt;&gt;"",OR($Q$16&gt;$Q44,AND($Q$16=$Q44,$R$16&gt;$R44))),1,"")</f>
        <v/>
      </c>
      <c r="CC44" s="17" t="str">
        <f>IF(AND(Участники!$A44&lt;&gt;"",OR($Q$17&gt;$Q44,AND($Q$17=$Q44,$R$17&gt;$R44))),1,"")</f>
        <v/>
      </c>
      <c r="CD44" s="17" t="str">
        <f>IF(AND(Участники!$A44&lt;&gt;"",OR($Q$18&gt;$Q44,AND($Q$18=$Q44,$R$18&gt;$R44))),1,"")</f>
        <v/>
      </c>
      <c r="CE44" s="17" t="str">
        <f>IF(AND(Участники!$A44&lt;&gt;"",OR($Q$19&gt;$Q44,AND($Q$19=$Q44,$R$19&gt;$R44))),1,"")</f>
        <v/>
      </c>
      <c r="CF44" s="17" t="str">
        <f>IF(AND(Участники!$A44&lt;&gt;"",OR($Q$20&gt;$Q44,AND($Q$20=$Q44,$R$20&gt;$R44))),1,"")</f>
        <v/>
      </c>
      <c r="CG44" s="17" t="str">
        <f>IF(AND(Участники!$A44&lt;&gt;"",OR($Q$21&gt;$Q44,AND($Q$21=$Q44,$R$21&gt;$R44))),1,"")</f>
        <v/>
      </c>
      <c r="CH44" s="17" t="str">
        <f>IF(AND(Участники!$A44&lt;&gt;"",OR($Q$22&gt;$Q44,AND($Q$22=$Q44,$R$22&gt;$R44))),1,"")</f>
        <v/>
      </c>
      <c r="CI44" s="17" t="str">
        <f>IF(AND(Участники!$A44&lt;&gt;"",OR($Q$23&gt;$Q44,AND($Q$23=$Q44,$R$23&gt;$R44))),1,"")</f>
        <v/>
      </c>
      <c r="CJ44" s="17" t="str">
        <f>IF(AND(Участники!$A44&lt;&gt;"",OR($Q$24&gt;$Q44,AND($Q$24=$Q44,$R$24&gt;$R44))),1,"")</f>
        <v/>
      </c>
      <c r="CK44" s="17" t="str">
        <f>IF(AND(Участники!$A44&lt;&gt;"",OR($Q$25&gt;$Q44,AND($Q$25=$Q44,$R$25&gt;$R44))),1,"")</f>
        <v/>
      </c>
      <c r="CL44" s="17" t="str">
        <f>IF(AND(Участники!$A44&lt;&gt;"",OR($Q$26&gt;$Q44,AND($Q$26=$Q44,$R$26&gt;$R44))),1,"")</f>
        <v/>
      </c>
      <c r="CM44" s="17" t="str">
        <f>IF(AND(Участники!$A44&lt;&gt;"",OR($Q$27&gt;$Q44,AND($Q$27=$Q44,$R$27&gt;$R44))),1,"")</f>
        <v/>
      </c>
      <c r="CN44" s="17" t="str">
        <f>IF(AND(Участники!$A44&lt;&gt;"",OR($Q$28&gt;$Q44,AND($Q$28=$Q44,$R$28&gt;$R44))),1,"")</f>
        <v/>
      </c>
      <c r="CO44" s="17" t="str">
        <f>IF(AND(Участники!$A44&lt;&gt;"",OR($Q$29&gt;$Q44,AND($Q$29=$Q44,$R$29&gt;$R44))),1,"")</f>
        <v/>
      </c>
      <c r="CP44" s="17" t="str">
        <f>IF(AND(Участники!$A44&lt;&gt;"",OR($Q$30&gt;$Q44,AND($Q$30=$Q44,$R$30&gt;$R44))),1,"")</f>
        <v/>
      </c>
      <c r="CQ44" s="17" t="str">
        <f>IF(AND(Участники!$A44&lt;&gt;"",OR($Q$31&gt;$Q44,AND($Q$31=$Q44,$R$31&gt;$R44))),1,"")</f>
        <v/>
      </c>
      <c r="CR44" s="17" t="str">
        <f>IF(AND(Участники!$A44&lt;&gt;"",OR($Q$32&gt;$Q44,AND($Q$32=$Q44,$R$32&gt;$R44))),1,"")</f>
        <v/>
      </c>
      <c r="CS44" s="17" t="str">
        <f>IF(AND(Участники!$A44&lt;&gt;"",OR($Q$33&gt;$Q44,AND($Q$33=$Q44,$R$33&gt;$R44))),1,"")</f>
        <v/>
      </c>
      <c r="CT44" s="17" t="str">
        <f>IF(AND(Участники!$A44&lt;&gt;"",OR($Q$34&gt;$Q44,AND($Q$34=$Q44,$R$34&gt;$R44))),1,"")</f>
        <v/>
      </c>
      <c r="CU44" s="17" t="str">
        <f>IF(AND(Участники!$A44&lt;&gt;"",OR($Q$35&gt;$Q44,AND($Q$35=$Q44,$R$35&gt;$R44))),1,"")</f>
        <v/>
      </c>
      <c r="CV44" s="17" t="str">
        <f>IF(AND(Участники!$A44&lt;&gt;"",OR($Q$36&gt;$Q44,AND($Q$36=$Q44,$R$36&gt;$R44))),1,"")</f>
        <v/>
      </c>
      <c r="CW44" s="17" t="str">
        <f>IF(AND(Участники!$A44&lt;&gt;"",OR($Q$37&gt;$Q44,AND($Q$37=$Q44,$R$37&gt;$R44))),1,"")</f>
        <v/>
      </c>
      <c r="CX44" s="17" t="str">
        <f>IF(AND(Участники!$A44&lt;&gt;"",OR($Q$38&gt;$Q44,AND($Q$38=$Q44,$R$38&gt;$R44))),1,"")</f>
        <v/>
      </c>
      <c r="CY44" s="17" t="str">
        <f>IF(AND(Участники!$A44&lt;&gt;"",OR($Q$39&gt;$Q44,AND($Q$39=$Q44,$R$39&gt;$R44))),1,"")</f>
        <v/>
      </c>
      <c r="CZ44" s="17" t="str">
        <f>IF(AND(Участники!$A44&lt;&gt;"",OR($Q$40&gt;$Q44,AND($Q$40=$Q44,$R$40&gt;$R44))),1,"")</f>
        <v/>
      </c>
      <c r="DA44" s="17" t="str">
        <f>IF(AND(Участники!$A44&lt;&gt;"",OR($Q$41&gt;$Q44,AND($Q$41=$Q44,$R$41&gt;$R44))),1,"")</f>
        <v/>
      </c>
      <c r="DB44" s="17" t="str">
        <f>IF(AND(Участники!$A44&lt;&gt;"",OR($Q$42&gt;$Q44,AND($Q$42=$Q44,$R$42&gt;$R44))),1,"")</f>
        <v/>
      </c>
      <c r="DC44" s="17" t="str">
        <f>IF(AND(Участники!$A44&lt;&gt;"",OR($Q$43&gt;$Q44,AND($Q$43=$Q44,$R$43&gt;$R44))),1,"")</f>
        <v/>
      </c>
      <c r="DD44" s="16" t="str">
        <f>IF(AND(Участники!$A44&lt;&gt;"",OR($Q$44&gt;$Q44,AND($Q$44=$Q44,$R$44&gt;$R44))),1,"")</f>
        <v/>
      </c>
      <c r="DE44" s="17" t="str">
        <f>IF(AND(Участники!$A44&lt;&gt;"",OR($Q$45&gt;$Q44,AND($Q$45=$Q44,$R$45&gt;$R44))),1,"")</f>
        <v/>
      </c>
      <c r="DF44" s="17" t="str">
        <f>IF(AND(Участники!$A44&lt;&gt;"",OR($Q$46&gt;$Q44,AND($Q$46=$Q44,$R$46&gt;$R44))),1,"")</f>
        <v/>
      </c>
      <c r="DG44" s="17" t="str">
        <f>IF(AND(Участники!$A44&lt;&gt;"",OR($Q$47&gt;$Q44,AND($Q$47=$Q44,$R$47&gt;$R44))),1,"")</f>
        <v/>
      </c>
      <c r="DH44" s="17" t="str">
        <f>IF(AND(Участники!$A44&lt;&gt;"",OR($Q$48&gt;$Q44,AND($Q$48=$Q44,$R$48&gt;$R44))),1,"")</f>
        <v/>
      </c>
      <c r="DI44" s="17" t="str">
        <f>IF(AND(Участники!$A44&lt;&gt;"",OR($Q$49&gt;$Q44,AND($Q$49=$Q44,$R$49&gt;$R44))),1,"")</f>
        <v/>
      </c>
      <c r="DJ44" s="17" t="str">
        <f>IF(AND(Участники!$A44&lt;&gt;"",OR($Q$50&gt;$Q44,AND($Q$50=$Q44,$R$50&gt;$R44))),1,"")</f>
        <v/>
      </c>
      <c r="DK44" s="17" t="str">
        <f>IF(AND(Участники!$A44&lt;&gt;"",OR($Q$51&gt;$Q44,AND($Q$51=$Q44,$R$51&gt;$R44))),1,"")</f>
        <v/>
      </c>
      <c r="DL44" s="17" t="str">
        <f>IF(AND(Участники!$A44&lt;&gt;"",OR($Q$52&gt;$Q44,AND($Q$52=$Q44,$R$52&gt;$R44))),1,"")</f>
        <v/>
      </c>
      <c r="DM44" s="17" t="str">
        <f>IF(AND(Участники!$A44&lt;&gt;"",OR($Q$53&gt;$Q44,AND($Q$53=$Q44,$R$53&gt;$R44))),1,"")</f>
        <v/>
      </c>
      <c r="DN44" s="17" t="str">
        <f>IF(AND(Участники!$A44&lt;&gt;"",OR($Q$54&gt;$Q44,AND($Q$54=$Q44,$R$54&gt;$R44))),1,"")</f>
        <v/>
      </c>
      <c r="DO44" s="17" t="str">
        <f>IF(AND(Участники!$A44&lt;&gt;"",OR($Q$55&gt;$Q44,AND($Q$55=$Q44,$R$55&gt;$R44))),1,"")</f>
        <v/>
      </c>
      <c r="DP44" s="17" t="str">
        <f>IF(AND(Участники!$A44&lt;&gt;"",OR($Q$56&gt;$Q44,AND($Q$56=$Q44,$R$56&gt;$R44))),1,"")</f>
        <v/>
      </c>
      <c r="DQ44" s="17" t="str">
        <f>IF(AND(Участники!$A44&lt;&gt;"",OR($Q$57&gt;$Q44,AND($Q$57=$Q44,$R$57&gt;$R44))),1,"")</f>
        <v/>
      </c>
      <c r="DR44" s="17" t="str">
        <f>IF(AND(Участники!$A44&lt;&gt;"",OR($Q$58&gt;$Q44,AND($Q$58=$Q44,$R$58&gt;$R44))),1,"")</f>
        <v/>
      </c>
      <c r="DS44" s="17" t="str">
        <f>IF(AND(Участники!$A44&lt;&gt;"",OR($Q$59&gt;$Q44,AND($Q$59=$Q44,$R$59&gt;$R44))),1,"")</f>
        <v/>
      </c>
      <c r="DT44" s="17" t="str">
        <f>IF(AND(Участники!$A44&lt;&gt;"",OR($Q$60&gt;$Q44,AND($Q$60=$Q44,$R$60&gt;$R44))),1,"")</f>
        <v/>
      </c>
      <c r="DV44" s="18">
        <v>1</v>
      </c>
      <c r="DW44" s="19" t="str">
        <f>IF(Участники!A44="","",IF($BD$61+1=Участники!$B$6-DD$61,$BD$61+1,$BD$61+SUMIF(S$11:S44,CONCATENATE("=",S44),DV$11:DV44)))</f>
        <v/>
      </c>
    </row>
    <row r="45" spans="1:127" x14ac:dyDescent="0.25">
      <c r="A45" s="49"/>
      <c r="B45" s="49"/>
      <c r="C45" s="49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14" t="str">
        <f>Тур1!N45</f>
        <v/>
      </c>
      <c r="P45" s="14" t="str">
        <f>Тур2!N45</f>
        <v/>
      </c>
      <c r="Q45" s="15" t="str">
        <f t="shared" si="0"/>
        <v/>
      </c>
      <c r="R45" s="15" t="str">
        <f>IF(A45="","",Тур1!O45+Тур2!O45)</f>
        <v/>
      </c>
      <c r="S45" s="15" t="str">
        <f>IF(Участники!A45="","",IF($BE$61+1=Участники!$B$6-DE$61,$BE$61+1,CONCATENATE($BE$61+1,"-",Участники!$B$6-DE$61)))</f>
        <v/>
      </c>
      <c r="W45" s="17" t="str">
        <f>IF(AND(Участники!$A45&lt;&gt;"",OR($Q$11&lt;$Q45,AND($Q$11=$Q45,$R$11&lt;$R45))),1,"")</f>
        <v/>
      </c>
      <c r="X45" s="17" t="str">
        <f>IF(AND(Участники!$A45&lt;&gt;"",OR($Q$12&lt;$Q45,AND($Q$12=$Q45,$R$12&lt;$R45))),1,"")</f>
        <v/>
      </c>
      <c r="Y45" s="17" t="str">
        <f>IF(AND(Участники!$A45&lt;&gt;"",OR($Q$13&lt;$Q45,AND($Q$13=$Q45,$R$13&lt;$R45))),1,"")</f>
        <v/>
      </c>
      <c r="Z45" s="17" t="str">
        <f>IF(AND(Участники!$A45&lt;&gt;"",OR($Q$14&lt;$Q45,AND($Q$14=$Q45,$R$14&lt;$R45))),1,"")</f>
        <v/>
      </c>
      <c r="AA45" s="17" t="str">
        <f>IF(AND(Участники!$A45&lt;&gt;"",OR($Q$15&lt;$Q45,AND($Q$15=$Q45,$R$15&lt;$R45))),1,"")</f>
        <v/>
      </c>
      <c r="AB45" s="17" t="str">
        <f>IF(AND(Участники!$A45&lt;&gt;"",OR($Q$16&lt;$Q45,AND($Q$16=$Q45,$R$16&lt;$R45))),1,"")</f>
        <v/>
      </c>
      <c r="AC45" s="17" t="str">
        <f>IF(AND(Участники!$A45&lt;&gt;"",OR($Q$17&lt;$Q45,AND($Q$17=$Q45,$R$17&lt;$R45))),1,"")</f>
        <v/>
      </c>
      <c r="AD45" s="17" t="str">
        <f>IF(AND(Участники!$A45&lt;&gt;"",OR($Q$18&lt;$Q45,AND($Q$18=$Q45,$R$18&lt;$R45))),1,"")</f>
        <v/>
      </c>
      <c r="AE45" s="17" t="str">
        <f>IF(AND(Участники!$A45&lt;&gt;"",OR($Q$19&lt;$Q45,AND($Q$19=$Q45,$R$19&lt;$R45))),1,"")</f>
        <v/>
      </c>
      <c r="AF45" s="17" t="str">
        <f>IF(AND(Участники!$A45&lt;&gt;"",OR($Q$20&lt;$Q45,AND($Q$20=$Q45,$R$20&lt;$R45))),1,"")</f>
        <v/>
      </c>
      <c r="AG45" s="17" t="str">
        <f>IF(AND(Участники!$A45&lt;&gt;"",OR($Q$21&lt;$Q45,AND($Q$21=$Q45,$R$21&lt;$R45))),1,"")</f>
        <v/>
      </c>
      <c r="AH45" s="17" t="str">
        <f>IF(AND(Участники!$A45&lt;&gt;"",OR($Q$22&lt;$Q45,AND($Q$22=$Q45,$R$22&lt;$R45))),1,"")</f>
        <v/>
      </c>
      <c r="AI45" s="17" t="str">
        <f>IF(AND(Участники!$A45&lt;&gt;"",OR($Q$23&lt;$Q45,AND($Q$23=$Q45,$R$23&lt;$R45))),1,"")</f>
        <v/>
      </c>
      <c r="AJ45" s="17" t="str">
        <f>IF(AND(Участники!$A45&lt;&gt;"",OR($Q$24&lt;$Q45,AND($Q$24=$Q45,$R$24&lt;$R45))),1,"")</f>
        <v/>
      </c>
      <c r="AK45" s="17" t="str">
        <f>IF(AND(Участники!$A45&lt;&gt;"",OR($Q$25&lt;$Q45,AND($Q$25=$Q45,$R$25&lt;$R45))),1,"")</f>
        <v/>
      </c>
      <c r="AL45" s="17" t="str">
        <f>IF(AND(Участники!$A45&lt;&gt;"",OR($Q$26&lt;$Q45,AND($Q$26=$Q45,$R$26&lt;$R45))),1,"")</f>
        <v/>
      </c>
      <c r="AM45" s="17" t="str">
        <f>IF(AND(Участники!$A45&lt;&gt;"",OR($Q$27&lt;$Q45,AND($Q$27=$Q45,$R$27&lt;$R45))),1,"")</f>
        <v/>
      </c>
      <c r="AN45" s="17" t="str">
        <f>IF(AND(Участники!$A45&lt;&gt;"",OR($Q$28&lt;$Q45,AND($Q$28=$Q45,$R$28&lt;$R45))),1,"")</f>
        <v/>
      </c>
      <c r="AO45" s="17" t="str">
        <f>IF(AND(Участники!$A45&lt;&gt;"",OR($Q$29&lt;$Q45,AND($Q$29=$Q45,$R$29&lt;$R45))),1,"")</f>
        <v/>
      </c>
      <c r="AP45" s="17" t="str">
        <f>IF(AND(Участники!$A45&lt;&gt;"",OR($Q$30&lt;$Q45,AND($Q$30=$Q45,$R$30&lt;$R45))),1,"")</f>
        <v/>
      </c>
      <c r="AQ45" s="17" t="str">
        <f>IF(AND(Участники!$A45&lt;&gt;"",OR($Q$31&lt;$Q45,AND($Q$31=$Q45,$R$31&lt;$R45))),1,"")</f>
        <v/>
      </c>
      <c r="AR45" s="17" t="str">
        <f>IF(AND(Участники!$A45&lt;&gt;"",OR($Q$32&lt;$Q45,AND($Q$32=$Q45,$R$32&lt;$R45))),1,"")</f>
        <v/>
      </c>
      <c r="AS45" s="17" t="str">
        <f>IF(AND(Участники!$A45&lt;&gt;"",OR($Q$33&lt;$Q45,AND($Q$33=$Q45,$R$33&lt;$R45))),1,"")</f>
        <v/>
      </c>
      <c r="AT45" s="17" t="str">
        <f>IF(AND(Участники!$A45&lt;&gt;"",OR($Q$34&lt;$Q45,AND($Q$34=$Q45,$R$34&lt;$R45))),1,"")</f>
        <v/>
      </c>
      <c r="AU45" s="17" t="str">
        <f>IF(AND(Участники!$A45&lt;&gt;"",OR($Q$35&lt;$Q45,AND($Q$35=$Q45,$R$35&lt;$R45))),1,"")</f>
        <v/>
      </c>
      <c r="AV45" s="17" t="str">
        <f>IF(AND(Участники!$A45&lt;&gt;"",OR($Q$36&lt;$Q45,AND($Q$36=$Q45,$R$36&lt;$R45))),1,"")</f>
        <v/>
      </c>
      <c r="AW45" s="17" t="str">
        <f>IF(AND(Участники!$A45&lt;&gt;"",OR($Q$37&lt;$Q45,AND($Q$37=$Q45,$R$37&lt;$R45))),1,"")</f>
        <v/>
      </c>
      <c r="AX45" s="17" t="str">
        <f>IF(AND(Участники!$A45&lt;&gt;"",OR($Q$38&lt;$Q45,AND($Q$38=$Q45,$R$38&lt;$R45))),1,"")</f>
        <v/>
      </c>
      <c r="AY45" s="17" t="str">
        <f>IF(AND(Участники!$A45&lt;&gt;"",OR($Q$39&lt;$Q45,AND($Q$39=$Q45,$R$39&lt;$R45))),1,"")</f>
        <v/>
      </c>
      <c r="AZ45" s="17" t="str">
        <f>IF(AND(Участники!$A45&lt;&gt;"",OR($Q$40&lt;$Q45,AND($Q$40=$Q45,$R$40&lt;$R45))),1,"")</f>
        <v/>
      </c>
      <c r="BA45" s="17" t="str">
        <f>IF(AND(Участники!$A45&lt;&gt;"",OR($Q$41&lt;$Q45,AND($Q$41=$Q45,$R$41&lt;$R45))),1,"")</f>
        <v/>
      </c>
      <c r="BB45" s="17" t="str">
        <f>IF(AND(Участники!$A45&lt;&gt;"",OR($Q$42&lt;$Q45,AND($Q$42=$Q45,$R$42&lt;$R45))),1,"")</f>
        <v/>
      </c>
      <c r="BC45" s="17" t="str">
        <f>IF(AND(Участники!$A45&lt;&gt;"",OR($Q$43&lt;$Q45,AND($Q$43=$Q45,$R$43&lt;$R45))),1,"")</f>
        <v/>
      </c>
      <c r="BD45" s="17" t="str">
        <f>IF(AND(Участники!$A45&lt;&gt;"",OR($Q$44&lt;$Q45,AND($Q$44=$Q45,$R$44&lt;$R45))),1,"")</f>
        <v/>
      </c>
      <c r="BE45" s="16" t="str">
        <f>IF(AND(Участники!$A45&lt;&gt;"",OR($Q$45&lt;$Q45,AND($Q$45=$Q45,$R$45&lt;$R45))),1,"")</f>
        <v/>
      </c>
      <c r="BF45" s="17" t="str">
        <f>IF(AND(Участники!$A45&lt;&gt;"",OR($Q$46&lt;$Q45,AND($Q$46=$Q45,$R$46&lt;$R45))),1,"")</f>
        <v/>
      </c>
      <c r="BG45" s="17" t="str">
        <f>IF(AND(Участники!$A45&lt;&gt;"",OR($Q$47&lt;$Q45,AND($Q$47=$Q45,$R$47&lt;$R45))),1,"")</f>
        <v/>
      </c>
      <c r="BH45" s="17" t="str">
        <f>IF(AND(Участники!$A45&lt;&gt;"",OR($Q$48&lt;$Q45,AND($Q$48=$Q45,$R$48&lt;$R45))),1,"")</f>
        <v/>
      </c>
      <c r="BI45" s="17" t="str">
        <f>IF(AND(Участники!$A45&lt;&gt;"",OR($Q$49&lt;$Q45,AND($Q$49=$Q45,$R$49&lt;$R45))),1,"")</f>
        <v/>
      </c>
      <c r="BJ45" s="17" t="str">
        <f>IF(AND(Участники!$A45&lt;&gt;"",OR($Q$50&lt;$Q45,AND($Q$50=$Q45,$R$50&lt;$R45))),1,"")</f>
        <v/>
      </c>
      <c r="BK45" s="17" t="str">
        <f>IF(AND(Участники!$A45&lt;&gt;"",OR($Q$51&lt;$Q45,AND($Q$51=$Q45,$R$51&lt;$R45))),1,"")</f>
        <v/>
      </c>
      <c r="BL45" s="17" t="str">
        <f>IF(AND(Участники!$A45&lt;&gt;"",OR($Q$52&lt;$Q45,AND($Q$52=$Q45,$R$52&lt;$R45))),1,"")</f>
        <v/>
      </c>
      <c r="BM45" s="17" t="str">
        <f>IF(AND(Участники!$A45&lt;&gt;"",OR($Q$53&lt;$Q45,AND($Q$53=$Q45,$R$53&lt;$R45))),1,"")</f>
        <v/>
      </c>
      <c r="BN45" s="17" t="str">
        <f>IF(AND(Участники!$A45&lt;&gt;"",OR($Q$54&lt;$Q45,AND($Q$54=$Q45,$R$54&lt;$R45))),1,"")</f>
        <v/>
      </c>
      <c r="BO45" s="17" t="str">
        <f>IF(AND(Участники!$A45&lt;&gt;"",OR($Q$55&lt;$Q45,AND($Q$55=$Q45,$R$55&lt;$R45))),1,"")</f>
        <v/>
      </c>
      <c r="BP45" s="17" t="str">
        <f>IF(AND(Участники!$A45&lt;&gt;"",OR($Q$56&lt;$Q45,AND($Q$56=$Q45,$R$56&lt;$R45))),1,"")</f>
        <v/>
      </c>
      <c r="BQ45" s="17" t="str">
        <f>IF(AND(Участники!$A45&lt;&gt;"",OR($Q$57&lt;$Q45,AND($Q$57=$Q45,$R$57&lt;$R45))),1,"")</f>
        <v/>
      </c>
      <c r="BR45" s="17" t="str">
        <f>IF(AND(Участники!$A45&lt;&gt;"",OR($Q$58&lt;$Q45,AND($Q$58=$Q45,$R$58&lt;$R45))),1,"")</f>
        <v/>
      </c>
      <c r="BS45" s="17" t="str">
        <f>IF(AND(Участники!$A45&lt;&gt;"",OR($Q$59&lt;$Q45,AND($Q$59=$Q45,$R$59&lt;$R45))),1,"")</f>
        <v/>
      </c>
      <c r="BT45" s="17" t="str">
        <f>IF(AND(Участники!$A45&lt;&gt;"",OR($Q$60&lt;$Q45,AND($Q$60=$Q45,$R$60&lt;$R45))),1,"")</f>
        <v/>
      </c>
      <c r="BW45" s="17" t="str">
        <f>IF(AND(Участники!$A45&lt;&gt;"",OR($Q$11&gt;$Q45,AND($Q$11=$Q45,$R$11&gt;$R45))),1,"")</f>
        <v/>
      </c>
      <c r="BX45" s="17" t="str">
        <f>IF(AND(Участники!$A45&lt;&gt;"",OR($Q$12&gt;$Q45,AND($Q$12=$Q45,$R$12&gt;$R45))),1,"")</f>
        <v/>
      </c>
      <c r="BY45" s="17" t="str">
        <f>IF(AND(Участники!$A45&lt;&gt;"",OR($Q$13&gt;$Q45,AND($Q$13=$Q45,$R$13&gt;$R45))),1,"")</f>
        <v/>
      </c>
      <c r="BZ45" s="17" t="str">
        <f>IF(AND(Участники!$A45&lt;&gt;"",OR($Q$14&gt;$Q45,AND($Q$14=$Q45,$R$14&gt;$R45))),1,"")</f>
        <v/>
      </c>
      <c r="CA45" s="17" t="str">
        <f>IF(AND(Участники!$A45&lt;&gt;"",OR($Q$15&gt;$Q45,AND($Q$15=$Q45,$R$15&gt;$R45))),1,"")</f>
        <v/>
      </c>
      <c r="CB45" s="17" t="str">
        <f>IF(AND(Участники!$A45&lt;&gt;"",OR($Q$16&gt;$Q45,AND($Q$16=$Q45,$R$16&gt;$R45))),1,"")</f>
        <v/>
      </c>
      <c r="CC45" s="17" t="str">
        <f>IF(AND(Участники!$A45&lt;&gt;"",OR($Q$17&gt;$Q45,AND($Q$17=$Q45,$R$17&gt;$R45))),1,"")</f>
        <v/>
      </c>
      <c r="CD45" s="17" t="str">
        <f>IF(AND(Участники!$A45&lt;&gt;"",OR($Q$18&gt;$Q45,AND($Q$18=$Q45,$R$18&gt;$R45))),1,"")</f>
        <v/>
      </c>
      <c r="CE45" s="17" t="str">
        <f>IF(AND(Участники!$A45&lt;&gt;"",OR($Q$19&gt;$Q45,AND($Q$19=$Q45,$R$19&gt;$R45))),1,"")</f>
        <v/>
      </c>
      <c r="CF45" s="17" t="str">
        <f>IF(AND(Участники!$A45&lt;&gt;"",OR($Q$20&gt;$Q45,AND($Q$20=$Q45,$R$20&gt;$R45))),1,"")</f>
        <v/>
      </c>
      <c r="CG45" s="17" t="str">
        <f>IF(AND(Участники!$A45&lt;&gt;"",OR($Q$21&gt;$Q45,AND($Q$21=$Q45,$R$21&gt;$R45))),1,"")</f>
        <v/>
      </c>
      <c r="CH45" s="17" t="str">
        <f>IF(AND(Участники!$A45&lt;&gt;"",OR($Q$22&gt;$Q45,AND($Q$22=$Q45,$R$22&gt;$R45))),1,"")</f>
        <v/>
      </c>
      <c r="CI45" s="17" t="str">
        <f>IF(AND(Участники!$A45&lt;&gt;"",OR($Q$23&gt;$Q45,AND($Q$23=$Q45,$R$23&gt;$R45))),1,"")</f>
        <v/>
      </c>
      <c r="CJ45" s="17" t="str">
        <f>IF(AND(Участники!$A45&lt;&gt;"",OR($Q$24&gt;$Q45,AND($Q$24=$Q45,$R$24&gt;$R45))),1,"")</f>
        <v/>
      </c>
      <c r="CK45" s="17" t="str">
        <f>IF(AND(Участники!$A45&lt;&gt;"",OR($Q$25&gt;$Q45,AND($Q$25=$Q45,$R$25&gt;$R45))),1,"")</f>
        <v/>
      </c>
      <c r="CL45" s="17" t="str">
        <f>IF(AND(Участники!$A45&lt;&gt;"",OR($Q$26&gt;$Q45,AND($Q$26=$Q45,$R$26&gt;$R45))),1,"")</f>
        <v/>
      </c>
      <c r="CM45" s="17" t="str">
        <f>IF(AND(Участники!$A45&lt;&gt;"",OR($Q$27&gt;$Q45,AND($Q$27=$Q45,$R$27&gt;$R45))),1,"")</f>
        <v/>
      </c>
      <c r="CN45" s="17" t="str">
        <f>IF(AND(Участники!$A45&lt;&gt;"",OR($Q$28&gt;$Q45,AND($Q$28=$Q45,$R$28&gt;$R45))),1,"")</f>
        <v/>
      </c>
      <c r="CO45" s="17" t="str">
        <f>IF(AND(Участники!$A45&lt;&gt;"",OR($Q$29&gt;$Q45,AND($Q$29=$Q45,$R$29&gt;$R45))),1,"")</f>
        <v/>
      </c>
      <c r="CP45" s="17" t="str">
        <f>IF(AND(Участники!$A45&lt;&gt;"",OR($Q$30&gt;$Q45,AND($Q$30=$Q45,$R$30&gt;$R45))),1,"")</f>
        <v/>
      </c>
      <c r="CQ45" s="17" t="str">
        <f>IF(AND(Участники!$A45&lt;&gt;"",OR($Q$31&gt;$Q45,AND($Q$31=$Q45,$R$31&gt;$R45))),1,"")</f>
        <v/>
      </c>
      <c r="CR45" s="17" t="str">
        <f>IF(AND(Участники!$A45&lt;&gt;"",OR($Q$32&gt;$Q45,AND($Q$32=$Q45,$R$32&gt;$R45))),1,"")</f>
        <v/>
      </c>
      <c r="CS45" s="17" t="str">
        <f>IF(AND(Участники!$A45&lt;&gt;"",OR($Q$33&gt;$Q45,AND($Q$33=$Q45,$R$33&gt;$R45))),1,"")</f>
        <v/>
      </c>
      <c r="CT45" s="17" t="str">
        <f>IF(AND(Участники!$A45&lt;&gt;"",OR($Q$34&gt;$Q45,AND($Q$34=$Q45,$R$34&gt;$R45))),1,"")</f>
        <v/>
      </c>
      <c r="CU45" s="17" t="str">
        <f>IF(AND(Участники!$A45&lt;&gt;"",OR($Q$35&gt;$Q45,AND($Q$35=$Q45,$R$35&gt;$R45))),1,"")</f>
        <v/>
      </c>
      <c r="CV45" s="17" t="str">
        <f>IF(AND(Участники!$A45&lt;&gt;"",OR($Q$36&gt;$Q45,AND($Q$36=$Q45,$R$36&gt;$R45))),1,"")</f>
        <v/>
      </c>
      <c r="CW45" s="17" t="str">
        <f>IF(AND(Участники!$A45&lt;&gt;"",OR($Q$37&gt;$Q45,AND($Q$37=$Q45,$R$37&gt;$R45))),1,"")</f>
        <v/>
      </c>
      <c r="CX45" s="17" t="str">
        <f>IF(AND(Участники!$A45&lt;&gt;"",OR($Q$38&gt;$Q45,AND($Q$38=$Q45,$R$38&gt;$R45))),1,"")</f>
        <v/>
      </c>
      <c r="CY45" s="17" t="str">
        <f>IF(AND(Участники!$A45&lt;&gt;"",OR($Q$39&gt;$Q45,AND($Q$39=$Q45,$R$39&gt;$R45))),1,"")</f>
        <v/>
      </c>
      <c r="CZ45" s="17" t="str">
        <f>IF(AND(Участники!$A45&lt;&gt;"",OR($Q$40&gt;$Q45,AND($Q$40=$Q45,$R$40&gt;$R45))),1,"")</f>
        <v/>
      </c>
      <c r="DA45" s="17" t="str">
        <f>IF(AND(Участники!$A45&lt;&gt;"",OR($Q$41&gt;$Q45,AND($Q$41=$Q45,$R$41&gt;$R45))),1,"")</f>
        <v/>
      </c>
      <c r="DB45" s="17" t="str">
        <f>IF(AND(Участники!$A45&lt;&gt;"",OR($Q$42&gt;$Q45,AND($Q$42=$Q45,$R$42&gt;$R45))),1,"")</f>
        <v/>
      </c>
      <c r="DC45" s="17" t="str">
        <f>IF(AND(Участники!$A45&lt;&gt;"",OR($Q$43&gt;$Q45,AND($Q$43=$Q45,$R$43&gt;$R45))),1,"")</f>
        <v/>
      </c>
      <c r="DD45" s="17" t="str">
        <f>IF(AND(Участники!$A45&lt;&gt;"",OR($Q$44&gt;$Q45,AND($Q$44=$Q45,$R$44&gt;$R45))),1,"")</f>
        <v/>
      </c>
      <c r="DE45" s="16" t="str">
        <f>IF(AND(Участники!$A45&lt;&gt;"",OR($Q$45&gt;$Q45,AND($Q$45=$Q45,$R$45&gt;$R45))),1,"")</f>
        <v/>
      </c>
      <c r="DF45" s="17" t="str">
        <f>IF(AND(Участники!$A45&lt;&gt;"",OR($Q$46&gt;$Q45,AND($Q$46=$Q45,$R$46&gt;$R45))),1,"")</f>
        <v/>
      </c>
      <c r="DG45" s="17" t="str">
        <f>IF(AND(Участники!$A45&lt;&gt;"",OR($Q$47&gt;$Q45,AND($Q$47=$Q45,$R$47&gt;$R45))),1,"")</f>
        <v/>
      </c>
      <c r="DH45" s="17" t="str">
        <f>IF(AND(Участники!$A45&lt;&gt;"",OR($Q$48&gt;$Q45,AND($Q$48=$Q45,$R$48&gt;$R45))),1,"")</f>
        <v/>
      </c>
      <c r="DI45" s="17" t="str">
        <f>IF(AND(Участники!$A45&lt;&gt;"",OR($Q$49&gt;$Q45,AND($Q$49=$Q45,$R$49&gt;$R45))),1,"")</f>
        <v/>
      </c>
      <c r="DJ45" s="17" t="str">
        <f>IF(AND(Участники!$A45&lt;&gt;"",OR($Q$50&gt;$Q45,AND($Q$50=$Q45,$R$50&gt;$R45))),1,"")</f>
        <v/>
      </c>
      <c r="DK45" s="17" t="str">
        <f>IF(AND(Участники!$A45&lt;&gt;"",OR($Q$51&gt;$Q45,AND($Q$51=$Q45,$R$51&gt;$R45))),1,"")</f>
        <v/>
      </c>
      <c r="DL45" s="17" t="str">
        <f>IF(AND(Участники!$A45&lt;&gt;"",OR($Q$52&gt;$Q45,AND($Q$52=$Q45,$R$52&gt;$R45))),1,"")</f>
        <v/>
      </c>
      <c r="DM45" s="17" t="str">
        <f>IF(AND(Участники!$A45&lt;&gt;"",OR($Q$53&gt;$Q45,AND($Q$53=$Q45,$R$53&gt;$R45))),1,"")</f>
        <v/>
      </c>
      <c r="DN45" s="17" t="str">
        <f>IF(AND(Участники!$A45&lt;&gt;"",OR($Q$54&gt;$Q45,AND($Q$54=$Q45,$R$54&gt;$R45))),1,"")</f>
        <v/>
      </c>
      <c r="DO45" s="17" t="str">
        <f>IF(AND(Участники!$A45&lt;&gt;"",OR($Q$55&gt;$Q45,AND($Q$55=$Q45,$R$55&gt;$R45))),1,"")</f>
        <v/>
      </c>
      <c r="DP45" s="17" t="str">
        <f>IF(AND(Участники!$A45&lt;&gt;"",OR($Q$56&gt;$Q45,AND($Q$56=$Q45,$R$56&gt;$R45))),1,"")</f>
        <v/>
      </c>
      <c r="DQ45" s="17" t="str">
        <f>IF(AND(Участники!$A45&lt;&gt;"",OR($Q$57&gt;$Q45,AND($Q$57=$Q45,$R$57&gt;$R45))),1,"")</f>
        <v/>
      </c>
      <c r="DR45" s="17" t="str">
        <f>IF(AND(Участники!$A45&lt;&gt;"",OR($Q$58&gt;$Q45,AND($Q$58=$Q45,$R$58&gt;$R45))),1,"")</f>
        <v/>
      </c>
      <c r="DS45" s="17" t="str">
        <f>IF(AND(Участники!$A45&lt;&gt;"",OR($Q$59&gt;$Q45,AND($Q$59=$Q45,$R$59&gt;$R45))),1,"")</f>
        <v/>
      </c>
      <c r="DT45" s="17" t="str">
        <f>IF(AND(Участники!$A45&lt;&gt;"",OR($Q$60&gt;$Q45,AND($Q$60=$Q45,$R$60&gt;$R45))),1,"")</f>
        <v/>
      </c>
      <c r="DV45" s="18">
        <v>1</v>
      </c>
      <c r="DW45" s="19" t="str">
        <f>IF(Участники!A45="","",IF($BE$61+1=Участники!$B$6-DI$61,$BE$61+1,$BE$61+SUMIF(S$11:S45,CONCATENATE("=",S45),DV$11:DV45)))</f>
        <v/>
      </c>
    </row>
    <row r="46" spans="1:127" x14ac:dyDescent="0.25">
      <c r="A46" s="50"/>
      <c r="B46" s="50"/>
      <c r="C46" s="50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14" t="str">
        <f>Тур1!N46</f>
        <v/>
      </c>
      <c r="P46" s="14" t="str">
        <f>Тур2!N46</f>
        <v/>
      </c>
      <c r="Q46" s="15" t="str">
        <f t="shared" si="0"/>
        <v/>
      </c>
      <c r="R46" s="15" t="str">
        <f>IF(A46="","",Тур1!O46+Тур2!O46)</f>
        <v/>
      </c>
      <c r="S46" s="15" t="str">
        <f>IF(Участники!A46="","",IF($BF$61+1=Участники!$B$6-DF$61,$BF$61+1,CONCATENATE($BF$61+1,"-",Участники!$B$6-DF$61)))</f>
        <v/>
      </c>
      <c r="W46" s="17" t="str">
        <f>IF(AND(Участники!$A46&lt;&gt;"",OR($Q$11&lt;$Q46,AND($Q$11=$Q46,$R$11&lt;$R46))),1,"")</f>
        <v/>
      </c>
      <c r="X46" s="17" t="str">
        <f>IF(AND(Участники!$A46&lt;&gt;"",OR($Q$12&lt;$Q46,AND($Q$12=$Q46,$R$12&lt;$R46))),1,"")</f>
        <v/>
      </c>
      <c r="Y46" s="17" t="str">
        <f>IF(AND(Участники!$A46&lt;&gt;"",OR($Q$13&lt;$Q46,AND($Q$13=$Q46,$R$13&lt;$R46))),1,"")</f>
        <v/>
      </c>
      <c r="Z46" s="17" t="str">
        <f>IF(AND(Участники!$A46&lt;&gt;"",OR($Q$14&lt;$Q46,AND($Q$14=$Q46,$R$14&lt;$R46))),1,"")</f>
        <v/>
      </c>
      <c r="AA46" s="17" t="str">
        <f>IF(AND(Участники!$A46&lt;&gt;"",OR($Q$15&lt;$Q46,AND($Q$15=$Q46,$R$15&lt;$R46))),1,"")</f>
        <v/>
      </c>
      <c r="AB46" s="17" t="str">
        <f>IF(AND(Участники!$A46&lt;&gt;"",OR($Q$16&lt;$Q46,AND($Q$16=$Q46,$R$16&lt;$R46))),1,"")</f>
        <v/>
      </c>
      <c r="AC46" s="17" t="str">
        <f>IF(AND(Участники!$A46&lt;&gt;"",OR($Q$17&lt;$Q46,AND($Q$17=$Q46,$R$17&lt;$R46))),1,"")</f>
        <v/>
      </c>
      <c r="AD46" s="17" t="str">
        <f>IF(AND(Участники!$A46&lt;&gt;"",OR($Q$18&lt;$Q46,AND($Q$18=$Q46,$R$18&lt;$R46))),1,"")</f>
        <v/>
      </c>
      <c r="AE46" s="17" t="str">
        <f>IF(AND(Участники!$A46&lt;&gt;"",OR($Q$19&lt;$Q46,AND($Q$19=$Q46,$R$19&lt;$R46))),1,"")</f>
        <v/>
      </c>
      <c r="AF46" s="17" t="str">
        <f>IF(AND(Участники!$A46&lt;&gt;"",OR($Q$20&lt;$Q46,AND($Q$20=$Q46,$R$20&lt;$R46))),1,"")</f>
        <v/>
      </c>
      <c r="AG46" s="17" t="str">
        <f>IF(AND(Участники!$A46&lt;&gt;"",OR($Q$21&lt;$Q46,AND($Q$21=$Q46,$R$21&lt;$R46))),1,"")</f>
        <v/>
      </c>
      <c r="AH46" s="17" t="str">
        <f>IF(AND(Участники!$A46&lt;&gt;"",OR($Q$22&lt;$Q46,AND($Q$22=$Q46,$R$22&lt;$R46))),1,"")</f>
        <v/>
      </c>
      <c r="AI46" s="17" t="str">
        <f>IF(AND(Участники!$A46&lt;&gt;"",OR($Q$23&lt;$Q46,AND($Q$23=$Q46,$R$23&lt;$R46))),1,"")</f>
        <v/>
      </c>
      <c r="AJ46" s="17" t="str">
        <f>IF(AND(Участники!$A46&lt;&gt;"",OR($Q$24&lt;$Q46,AND($Q$24=$Q46,$R$24&lt;$R46))),1,"")</f>
        <v/>
      </c>
      <c r="AK46" s="17" t="str">
        <f>IF(AND(Участники!$A46&lt;&gt;"",OR($Q$25&lt;$Q46,AND($Q$25=$Q46,$R$25&lt;$R46))),1,"")</f>
        <v/>
      </c>
      <c r="AL46" s="17" t="str">
        <f>IF(AND(Участники!$A46&lt;&gt;"",OR($Q$26&lt;$Q46,AND($Q$26=$Q46,$R$26&lt;$R46))),1,"")</f>
        <v/>
      </c>
      <c r="AM46" s="17" t="str">
        <f>IF(AND(Участники!$A46&lt;&gt;"",OR($Q$27&lt;$Q46,AND($Q$27=$Q46,$R$27&lt;$R46))),1,"")</f>
        <v/>
      </c>
      <c r="AN46" s="17" t="str">
        <f>IF(AND(Участники!$A46&lt;&gt;"",OR($Q$28&lt;$Q46,AND($Q$28=$Q46,$R$28&lt;$R46))),1,"")</f>
        <v/>
      </c>
      <c r="AO46" s="17" t="str">
        <f>IF(AND(Участники!$A46&lt;&gt;"",OR($Q$29&lt;$Q46,AND($Q$29=$Q46,$R$29&lt;$R46))),1,"")</f>
        <v/>
      </c>
      <c r="AP46" s="17" t="str">
        <f>IF(AND(Участники!$A46&lt;&gt;"",OR($Q$30&lt;$Q46,AND($Q$30=$Q46,$R$30&lt;$R46))),1,"")</f>
        <v/>
      </c>
      <c r="AQ46" s="17" t="str">
        <f>IF(AND(Участники!$A46&lt;&gt;"",OR($Q$31&lt;$Q46,AND($Q$31=$Q46,$R$31&lt;$R46))),1,"")</f>
        <v/>
      </c>
      <c r="AR46" s="17" t="str">
        <f>IF(AND(Участники!$A46&lt;&gt;"",OR($Q$32&lt;$Q46,AND($Q$32=$Q46,$R$32&lt;$R46))),1,"")</f>
        <v/>
      </c>
      <c r="AS46" s="17" t="str">
        <f>IF(AND(Участники!$A46&lt;&gt;"",OR($Q$33&lt;$Q46,AND($Q$33=$Q46,$R$33&lt;$R46))),1,"")</f>
        <v/>
      </c>
      <c r="AT46" s="17" t="str">
        <f>IF(AND(Участники!$A46&lt;&gt;"",OR($Q$34&lt;$Q46,AND($Q$34=$Q46,$R$34&lt;$R46))),1,"")</f>
        <v/>
      </c>
      <c r="AU46" s="17" t="str">
        <f>IF(AND(Участники!$A46&lt;&gt;"",OR($Q$35&lt;$Q46,AND($Q$35=$Q46,$R$35&lt;$R46))),1,"")</f>
        <v/>
      </c>
      <c r="AV46" s="17" t="str">
        <f>IF(AND(Участники!$A46&lt;&gt;"",OR($Q$36&lt;$Q46,AND($Q$36=$Q46,$R$36&lt;$R46))),1,"")</f>
        <v/>
      </c>
      <c r="AW46" s="17" t="str">
        <f>IF(AND(Участники!$A46&lt;&gt;"",OR($Q$37&lt;$Q46,AND($Q$37=$Q46,$R$37&lt;$R46))),1,"")</f>
        <v/>
      </c>
      <c r="AX46" s="17" t="str">
        <f>IF(AND(Участники!$A46&lt;&gt;"",OR($Q$38&lt;$Q46,AND($Q$38=$Q46,$R$38&lt;$R46))),1,"")</f>
        <v/>
      </c>
      <c r="AY46" s="17" t="str">
        <f>IF(AND(Участники!$A46&lt;&gt;"",OR($Q$39&lt;$Q46,AND($Q$39=$Q46,$R$39&lt;$R46))),1,"")</f>
        <v/>
      </c>
      <c r="AZ46" s="17" t="str">
        <f>IF(AND(Участники!$A46&lt;&gt;"",OR($Q$40&lt;$Q46,AND($Q$40=$Q46,$R$40&lt;$R46))),1,"")</f>
        <v/>
      </c>
      <c r="BA46" s="17" t="str">
        <f>IF(AND(Участники!$A46&lt;&gt;"",OR($Q$41&lt;$Q46,AND($Q$41=$Q46,$R$41&lt;$R46))),1,"")</f>
        <v/>
      </c>
      <c r="BB46" s="17" t="str">
        <f>IF(AND(Участники!$A46&lt;&gt;"",OR($Q$42&lt;$Q46,AND($Q$42=$Q46,$R$42&lt;$R46))),1,"")</f>
        <v/>
      </c>
      <c r="BC46" s="17" t="str">
        <f>IF(AND(Участники!$A46&lt;&gt;"",OR($Q$43&lt;$Q46,AND($Q$43=$Q46,$R$43&lt;$R46))),1,"")</f>
        <v/>
      </c>
      <c r="BD46" s="17" t="str">
        <f>IF(AND(Участники!$A46&lt;&gt;"",OR($Q$44&lt;$Q46,AND($Q$44=$Q46,$R$44&lt;$R46))),1,"")</f>
        <v/>
      </c>
      <c r="BE46" s="17" t="str">
        <f>IF(AND(Участники!$A46&lt;&gt;"",OR($Q$45&lt;$Q46,AND($Q$45=$Q46,$R$45&lt;$R46))),1,"")</f>
        <v/>
      </c>
      <c r="BF46" s="16" t="str">
        <f>IF(AND(Участники!$A46&lt;&gt;"",OR($Q$46&lt;$Q46,AND($Q$46=$Q46,$R$46&lt;$R46))),1,"")</f>
        <v/>
      </c>
      <c r="BG46" s="17" t="str">
        <f>IF(AND(Участники!$A46&lt;&gt;"",OR($Q$47&lt;$Q46,AND($Q$47=$Q46,$R$47&lt;$R46))),1,"")</f>
        <v/>
      </c>
      <c r="BH46" s="17" t="str">
        <f>IF(AND(Участники!$A46&lt;&gt;"",OR($Q$48&lt;$Q46,AND($Q$48=$Q46,$R$48&lt;$R46))),1,"")</f>
        <v/>
      </c>
      <c r="BI46" s="17" t="str">
        <f>IF(AND(Участники!$A46&lt;&gt;"",OR($Q$49&lt;$Q46,AND($Q$49=$Q46,$R$49&lt;$R46))),1,"")</f>
        <v/>
      </c>
      <c r="BJ46" s="17" t="str">
        <f>IF(AND(Участники!$A46&lt;&gt;"",OR($Q$50&lt;$Q46,AND($Q$50=$Q46,$R$50&lt;$R46))),1,"")</f>
        <v/>
      </c>
      <c r="BK46" s="17" t="str">
        <f>IF(AND(Участники!$A46&lt;&gt;"",OR($Q$51&lt;$Q46,AND($Q$51=$Q46,$R$51&lt;$R46))),1,"")</f>
        <v/>
      </c>
      <c r="BL46" s="17" t="str">
        <f>IF(AND(Участники!$A46&lt;&gt;"",OR($Q$52&lt;$Q46,AND($Q$52=$Q46,$R$52&lt;$R46))),1,"")</f>
        <v/>
      </c>
      <c r="BM46" s="17" t="str">
        <f>IF(AND(Участники!$A46&lt;&gt;"",OR($Q$53&lt;$Q46,AND($Q$53=$Q46,$R$53&lt;$R46))),1,"")</f>
        <v/>
      </c>
      <c r="BN46" s="17" t="str">
        <f>IF(AND(Участники!$A46&lt;&gt;"",OR($Q$54&lt;$Q46,AND($Q$54=$Q46,$R$54&lt;$R46))),1,"")</f>
        <v/>
      </c>
      <c r="BO46" s="17" t="str">
        <f>IF(AND(Участники!$A46&lt;&gt;"",OR($Q$55&lt;$Q46,AND($Q$55=$Q46,$R$55&lt;$R46))),1,"")</f>
        <v/>
      </c>
      <c r="BP46" s="17" t="str">
        <f>IF(AND(Участники!$A46&lt;&gt;"",OR($Q$56&lt;$Q46,AND($Q$56=$Q46,$R$56&lt;$R46))),1,"")</f>
        <v/>
      </c>
      <c r="BQ46" s="17" t="str">
        <f>IF(AND(Участники!$A46&lt;&gt;"",OR($Q$57&lt;$Q46,AND($Q$57=$Q46,$R$57&lt;$R46))),1,"")</f>
        <v/>
      </c>
      <c r="BR46" s="17" t="str">
        <f>IF(AND(Участники!$A46&lt;&gt;"",OR($Q$58&lt;$Q46,AND($Q$58=$Q46,$R$58&lt;$R46))),1,"")</f>
        <v/>
      </c>
      <c r="BS46" s="17" t="str">
        <f>IF(AND(Участники!$A46&lt;&gt;"",OR($Q$59&lt;$Q46,AND($Q$59=$Q46,$R$59&lt;$R46))),1,"")</f>
        <v/>
      </c>
      <c r="BT46" s="17" t="str">
        <f>IF(AND(Участники!$A46&lt;&gt;"",OR($Q$60&lt;$Q46,AND($Q$60=$Q46,$R$60&lt;$R46))),1,"")</f>
        <v/>
      </c>
      <c r="BW46" s="17" t="str">
        <f>IF(AND(Участники!$A46&lt;&gt;"",OR($Q$11&gt;$Q46,AND($Q$11=$Q46,$R$11&gt;$R46))),1,"")</f>
        <v/>
      </c>
      <c r="BX46" s="17" t="str">
        <f>IF(AND(Участники!$A46&lt;&gt;"",OR($Q$12&gt;$Q46,AND($Q$12=$Q46,$R$12&gt;$R46))),1,"")</f>
        <v/>
      </c>
      <c r="BY46" s="17" t="str">
        <f>IF(AND(Участники!$A46&lt;&gt;"",OR($Q$13&gt;$Q46,AND($Q$13=$Q46,$R$13&gt;$R46))),1,"")</f>
        <v/>
      </c>
      <c r="BZ46" s="17" t="str">
        <f>IF(AND(Участники!$A46&lt;&gt;"",OR($Q$14&gt;$Q46,AND($Q$14=$Q46,$R$14&gt;$R46))),1,"")</f>
        <v/>
      </c>
      <c r="CA46" s="17" t="str">
        <f>IF(AND(Участники!$A46&lt;&gt;"",OR($Q$15&gt;$Q46,AND($Q$15=$Q46,$R$15&gt;$R46))),1,"")</f>
        <v/>
      </c>
      <c r="CB46" s="17" t="str">
        <f>IF(AND(Участники!$A46&lt;&gt;"",OR($Q$16&gt;$Q46,AND($Q$16=$Q46,$R$16&gt;$R46))),1,"")</f>
        <v/>
      </c>
      <c r="CC46" s="17" t="str">
        <f>IF(AND(Участники!$A46&lt;&gt;"",OR($Q$17&gt;$Q46,AND($Q$17=$Q46,$R$17&gt;$R46))),1,"")</f>
        <v/>
      </c>
      <c r="CD46" s="17" t="str">
        <f>IF(AND(Участники!$A46&lt;&gt;"",OR($Q$18&gt;$Q46,AND($Q$18=$Q46,$R$18&gt;$R46))),1,"")</f>
        <v/>
      </c>
      <c r="CE46" s="17" t="str">
        <f>IF(AND(Участники!$A46&lt;&gt;"",OR($Q$19&gt;$Q46,AND($Q$19=$Q46,$R$19&gt;$R46))),1,"")</f>
        <v/>
      </c>
      <c r="CF46" s="17" t="str">
        <f>IF(AND(Участники!$A46&lt;&gt;"",OR($Q$20&gt;$Q46,AND($Q$20=$Q46,$R$20&gt;$R46))),1,"")</f>
        <v/>
      </c>
      <c r="CG46" s="17" t="str">
        <f>IF(AND(Участники!$A46&lt;&gt;"",OR($Q$21&gt;$Q46,AND($Q$21=$Q46,$R$21&gt;$R46))),1,"")</f>
        <v/>
      </c>
      <c r="CH46" s="17" t="str">
        <f>IF(AND(Участники!$A46&lt;&gt;"",OR($Q$22&gt;$Q46,AND($Q$22=$Q46,$R$22&gt;$R46))),1,"")</f>
        <v/>
      </c>
      <c r="CI46" s="17" t="str">
        <f>IF(AND(Участники!$A46&lt;&gt;"",OR($Q$23&gt;$Q46,AND($Q$23=$Q46,$R$23&gt;$R46))),1,"")</f>
        <v/>
      </c>
      <c r="CJ46" s="17" t="str">
        <f>IF(AND(Участники!$A46&lt;&gt;"",OR($Q$24&gt;$Q46,AND($Q$24=$Q46,$R$24&gt;$R46))),1,"")</f>
        <v/>
      </c>
      <c r="CK46" s="17" t="str">
        <f>IF(AND(Участники!$A46&lt;&gt;"",OR($Q$25&gt;$Q46,AND($Q$25=$Q46,$R$25&gt;$R46))),1,"")</f>
        <v/>
      </c>
      <c r="CL46" s="17" t="str">
        <f>IF(AND(Участники!$A46&lt;&gt;"",OR($Q$26&gt;$Q46,AND($Q$26=$Q46,$R$26&gt;$R46))),1,"")</f>
        <v/>
      </c>
      <c r="CM46" s="17" t="str">
        <f>IF(AND(Участники!$A46&lt;&gt;"",OR($Q$27&gt;$Q46,AND($Q$27=$Q46,$R$27&gt;$R46))),1,"")</f>
        <v/>
      </c>
      <c r="CN46" s="17" t="str">
        <f>IF(AND(Участники!$A46&lt;&gt;"",OR($Q$28&gt;$Q46,AND($Q$28=$Q46,$R$28&gt;$R46))),1,"")</f>
        <v/>
      </c>
      <c r="CO46" s="17" t="str">
        <f>IF(AND(Участники!$A46&lt;&gt;"",OR($Q$29&gt;$Q46,AND($Q$29=$Q46,$R$29&gt;$R46))),1,"")</f>
        <v/>
      </c>
      <c r="CP46" s="17" t="str">
        <f>IF(AND(Участники!$A46&lt;&gt;"",OR($Q$30&gt;$Q46,AND($Q$30=$Q46,$R$30&gt;$R46))),1,"")</f>
        <v/>
      </c>
      <c r="CQ46" s="17" t="str">
        <f>IF(AND(Участники!$A46&lt;&gt;"",OR($Q$31&gt;$Q46,AND($Q$31=$Q46,$R$31&gt;$R46))),1,"")</f>
        <v/>
      </c>
      <c r="CR46" s="17" t="str">
        <f>IF(AND(Участники!$A46&lt;&gt;"",OR($Q$32&gt;$Q46,AND($Q$32=$Q46,$R$32&gt;$R46))),1,"")</f>
        <v/>
      </c>
      <c r="CS46" s="17" t="str">
        <f>IF(AND(Участники!$A46&lt;&gt;"",OR($Q$33&gt;$Q46,AND($Q$33=$Q46,$R$33&gt;$R46))),1,"")</f>
        <v/>
      </c>
      <c r="CT46" s="17" t="str">
        <f>IF(AND(Участники!$A46&lt;&gt;"",OR($Q$34&gt;$Q46,AND($Q$34=$Q46,$R$34&gt;$R46))),1,"")</f>
        <v/>
      </c>
      <c r="CU46" s="17" t="str">
        <f>IF(AND(Участники!$A46&lt;&gt;"",OR($Q$35&gt;$Q46,AND($Q$35=$Q46,$R$35&gt;$R46))),1,"")</f>
        <v/>
      </c>
      <c r="CV46" s="17" t="str">
        <f>IF(AND(Участники!$A46&lt;&gt;"",OR($Q$36&gt;$Q46,AND($Q$36=$Q46,$R$36&gt;$R46))),1,"")</f>
        <v/>
      </c>
      <c r="CW46" s="17" t="str">
        <f>IF(AND(Участники!$A46&lt;&gt;"",OR($Q$37&gt;$Q46,AND($Q$37=$Q46,$R$37&gt;$R46))),1,"")</f>
        <v/>
      </c>
      <c r="CX46" s="17" t="str">
        <f>IF(AND(Участники!$A46&lt;&gt;"",OR($Q$38&gt;$Q46,AND($Q$38=$Q46,$R$38&gt;$R46))),1,"")</f>
        <v/>
      </c>
      <c r="CY46" s="17" t="str">
        <f>IF(AND(Участники!$A46&lt;&gt;"",OR($Q$39&gt;$Q46,AND($Q$39=$Q46,$R$39&gt;$R46))),1,"")</f>
        <v/>
      </c>
      <c r="CZ46" s="17" t="str">
        <f>IF(AND(Участники!$A46&lt;&gt;"",OR($Q$40&gt;$Q46,AND($Q$40=$Q46,$R$40&gt;$R46))),1,"")</f>
        <v/>
      </c>
      <c r="DA46" s="17" t="str">
        <f>IF(AND(Участники!$A46&lt;&gt;"",OR($Q$41&gt;$Q46,AND($Q$41=$Q46,$R$41&gt;$R46))),1,"")</f>
        <v/>
      </c>
      <c r="DB46" s="17" t="str">
        <f>IF(AND(Участники!$A46&lt;&gt;"",OR($Q$42&gt;$Q46,AND($Q$42=$Q46,$R$42&gt;$R46))),1,"")</f>
        <v/>
      </c>
      <c r="DC46" s="17" t="str">
        <f>IF(AND(Участники!$A46&lt;&gt;"",OR($Q$43&gt;$Q46,AND($Q$43=$Q46,$R$43&gt;$R46))),1,"")</f>
        <v/>
      </c>
      <c r="DD46" s="17" t="str">
        <f>IF(AND(Участники!$A46&lt;&gt;"",OR($Q$44&gt;$Q46,AND($Q$44=$Q46,$R$44&gt;$R46))),1,"")</f>
        <v/>
      </c>
      <c r="DE46" s="17" t="str">
        <f>IF(AND(Участники!$A46&lt;&gt;"",OR($Q$45&gt;$Q46,AND($Q$45=$Q46,$R$45&gt;$R46))),1,"")</f>
        <v/>
      </c>
      <c r="DF46" s="16" t="str">
        <f>IF(AND(Участники!$A46&lt;&gt;"",OR($Q$46&gt;$Q46,AND($Q$46=$Q46,$R$46&gt;$R46))),1,"")</f>
        <v/>
      </c>
      <c r="DG46" s="17" t="str">
        <f>IF(AND(Участники!$A46&lt;&gt;"",OR($Q$47&gt;$Q46,AND($Q$47=$Q46,$R$47&gt;$R46))),1,"")</f>
        <v/>
      </c>
      <c r="DH46" s="17" t="str">
        <f>IF(AND(Участники!$A46&lt;&gt;"",OR($Q$48&gt;$Q46,AND($Q$48=$Q46,$R$48&gt;$R46))),1,"")</f>
        <v/>
      </c>
      <c r="DI46" s="17" t="str">
        <f>IF(AND(Участники!$A46&lt;&gt;"",OR($Q$49&gt;$Q46,AND($Q$49=$Q46,$R$49&gt;$R46))),1,"")</f>
        <v/>
      </c>
      <c r="DJ46" s="17" t="str">
        <f>IF(AND(Участники!$A46&lt;&gt;"",OR($Q$50&gt;$Q46,AND($Q$50=$Q46,$R$50&gt;$R46))),1,"")</f>
        <v/>
      </c>
      <c r="DK46" s="17" t="str">
        <f>IF(AND(Участники!$A46&lt;&gt;"",OR($Q$51&gt;$Q46,AND($Q$51=$Q46,$R$51&gt;$R46))),1,"")</f>
        <v/>
      </c>
      <c r="DL46" s="17" t="str">
        <f>IF(AND(Участники!$A46&lt;&gt;"",OR($Q$52&gt;$Q46,AND($Q$52=$Q46,$R$52&gt;$R46))),1,"")</f>
        <v/>
      </c>
      <c r="DM46" s="17" t="str">
        <f>IF(AND(Участники!$A46&lt;&gt;"",OR($Q$53&gt;$Q46,AND($Q$53=$Q46,$R$53&gt;$R46))),1,"")</f>
        <v/>
      </c>
      <c r="DN46" s="17" t="str">
        <f>IF(AND(Участники!$A46&lt;&gt;"",OR($Q$54&gt;$Q46,AND($Q$54=$Q46,$R$54&gt;$R46))),1,"")</f>
        <v/>
      </c>
      <c r="DO46" s="17" t="str">
        <f>IF(AND(Участники!$A46&lt;&gt;"",OR($Q$55&gt;$Q46,AND($Q$55=$Q46,$R$55&gt;$R46))),1,"")</f>
        <v/>
      </c>
      <c r="DP46" s="17" t="str">
        <f>IF(AND(Участники!$A46&lt;&gt;"",OR($Q$56&gt;$Q46,AND($Q$56=$Q46,$R$56&gt;$R46))),1,"")</f>
        <v/>
      </c>
      <c r="DQ46" s="17" t="str">
        <f>IF(AND(Участники!$A46&lt;&gt;"",OR($Q$57&gt;$Q46,AND($Q$57=$Q46,$R$57&gt;$R46))),1,"")</f>
        <v/>
      </c>
      <c r="DR46" s="17" t="str">
        <f>IF(AND(Участники!$A46&lt;&gt;"",OR($Q$58&gt;$Q46,AND($Q$58=$Q46,$R$58&gt;$R46))),1,"")</f>
        <v/>
      </c>
      <c r="DS46" s="17" t="str">
        <f>IF(AND(Участники!$A46&lt;&gt;"",OR($Q$59&gt;$Q46,AND($Q$59=$Q46,$R$59&gt;$R46))),1,"")</f>
        <v/>
      </c>
      <c r="DT46" s="17" t="str">
        <f>IF(AND(Участники!$A46&lt;&gt;"",OR($Q$60&gt;$Q46,AND($Q$60=$Q46,$R$60&gt;$R46))),1,"")</f>
        <v/>
      </c>
      <c r="DV46" s="18">
        <v>1</v>
      </c>
      <c r="DW46" s="19" t="str">
        <f>IF(Участники!A46="","",IF($BF$61+1=Участники!$B$6-DF$61,$BF$61+1,$BF$61+SUMIF(S$11:S46,CONCATENATE("=",S46),DV$11:DV46)))</f>
        <v/>
      </c>
    </row>
    <row r="47" spans="1:127" x14ac:dyDescent="0.25">
      <c r="A47" s="50"/>
      <c r="B47" s="50"/>
      <c r="C47" s="50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14" t="str">
        <f>Тур1!N47</f>
        <v/>
      </c>
      <c r="P47" s="14" t="str">
        <f>Тур2!N47</f>
        <v/>
      </c>
      <c r="Q47" s="15" t="str">
        <f t="shared" si="0"/>
        <v/>
      </c>
      <c r="R47" s="15" t="str">
        <f>IF(A47="","",Тур1!O47+Тур2!O47)</f>
        <v/>
      </c>
      <c r="S47" s="15" t="str">
        <f>IF(Участники!A47="","",IF($BG$61+1=Участники!$B$6-DG$61,$BG$61+1,CONCATENATE($BG$61+1,"-",Участники!$B$6-DG$61)))</f>
        <v/>
      </c>
      <c r="W47" s="17" t="str">
        <f>IF(AND(Участники!$A47&lt;&gt;"",OR($Q$11&lt;$Q47,AND($Q$11=$Q47,$R$11&lt;$R47))),1,"")</f>
        <v/>
      </c>
      <c r="X47" s="17" t="str">
        <f>IF(AND(Участники!$A47&lt;&gt;"",OR($Q$12&lt;$Q47,AND($Q$12=$Q47,$R$12&lt;$R47))),1,"")</f>
        <v/>
      </c>
      <c r="Y47" s="17" t="str">
        <f>IF(AND(Участники!$A47&lt;&gt;"",OR($Q$13&lt;$Q47,AND($Q$13=$Q47,$R$13&lt;$R47))),1,"")</f>
        <v/>
      </c>
      <c r="Z47" s="17" t="str">
        <f>IF(AND(Участники!$A47&lt;&gt;"",OR($Q$14&lt;$Q47,AND($Q$14=$Q47,$R$14&lt;$R47))),1,"")</f>
        <v/>
      </c>
      <c r="AA47" s="17" t="str">
        <f>IF(AND(Участники!$A47&lt;&gt;"",OR($Q$15&lt;$Q47,AND($Q$15=$Q47,$R$15&lt;$R47))),1,"")</f>
        <v/>
      </c>
      <c r="AB47" s="17" t="str">
        <f>IF(AND(Участники!$A47&lt;&gt;"",OR($Q$16&lt;$Q47,AND($Q$16=$Q47,$R$16&lt;$R47))),1,"")</f>
        <v/>
      </c>
      <c r="AC47" s="17" t="str">
        <f>IF(AND(Участники!$A47&lt;&gt;"",OR($Q$17&lt;$Q47,AND($Q$17=$Q47,$R$17&lt;$R47))),1,"")</f>
        <v/>
      </c>
      <c r="AD47" s="17" t="str">
        <f>IF(AND(Участники!$A47&lt;&gt;"",OR($Q$18&lt;$Q47,AND($Q$18=$Q47,$R$18&lt;$R47))),1,"")</f>
        <v/>
      </c>
      <c r="AE47" s="17" t="str">
        <f>IF(AND(Участники!$A47&lt;&gt;"",OR($Q$19&lt;$Q47,AND($Q$19=$Q47,$R$19&lt;$R47))),1,"")</f>
        <v/>
      </c>
      <c r="AF47" s="17" t="str">
        <f>IF(AND(Участники!$A47&lt;&gt;"",OR($Q$20&lt;$Q47,AND($Q$20=$Q47,$R$20&lt;$R47))),1,"")</f>
        <v/>
      </c>
      <c r="AG47" s="17" t="str">
        <f>IF(AND(Участники!$A47&lt;&gt;"",OR($Q$21&lt;$Q47,AND($Q$21=$Q47,$R$21&lt;$R47))),1,"")</f>
        <v/>
      </c>
      <c r="AH47" s="17" t="str">
        <f>IF(AND(Участники!$A47&lt;&gt;"",OR($Q$22&lt;$Q47,AND($Q$22=$Q47,$R$22&lt;$R47))),1,"")</f>
        <v/>
      </c>
      <c r="AI47" s="17" t="str">
        <f>IF(AND(Участники!$A47&lt;&gt;"",OR($Q$23&lt;$Q47,AND($Q$23=$Q47,$R$23&lt;$R47))),1,"")</f>
        <v/>
      </c>
      <c r="AJ47" s="17" t="str">
        <f>IF(AND(Участники!$A47&lt;&gt;"",OR($Q$24&lt;$Q47,AND($Q$24=$Q47,$R$24&lt;$R47))),1,"")</f>
        <v/>
      </c>
      <c r="AK47" s="17" t="str">
        <f>IF(AND(Участники!$A47&lt;&gt;"",OR($Q$25&lt;$Q47,AND($Q$25=$Q47,$R$25&lt;$R47))),1,"")</f>
        <v/>
      </c>
      <c r="AL47" s="17" t="str">
        <f>IF(AND(Участники!$A47&lt;&gt;"",OR($Q$26&lt;$Q47,AND($Q$26=$Q47,$R$26&lt;$R47))),1,"")</f>
        <v/>
      </c>
      <c r="AM47" s="17" t="str">
        <f>IF(AND(Участники!$A47&lt;&gt;"",OR($Q$27&lt;$Q47,AND($Q$27=$Q47,$R$27&lt;$R47))),1,"")</f>
        <v/>
      </c>
      <c r="AN47" s="17" t="str">
        <f>IF(AND(Участники!$A47&lt;&gt;"",OR($Q$28&lt;$Q47,AND($Q$28=$Q47,$R$28&lt;$R47))),1,"")</f>
        <v/>
      </c>
      <c r="AO47" s="17" t="str">
        <f>IF(AND(Участники!$A47&lt;&gt;"",OR($Q$29&lt;$Q47,AND($Q$29=$Q47,$R$29&lt;$R47))),1,"")</f>
        <v/>
      </c>
      <c r="AP47" s="17" t="str">
        <f>IF(AND(Участники!$A47&lt;&gt;"",OR($Q$30&lt;$Q47,AND($Q$30=$Q47,$R$30&lt;$R47))),1,"")</f>
        <v/>
      </c>
      <c r="AQ47" s="17" t="str">
        <f>IF(AND(Участники!$A47&lt;&gt;"",OR($Q$31&lt;$Q47,AND($Q$31=$Q47,$R$31&lt;$R47))),1,"")</f>
        <v/>
      </c>
      <c r="AR47" s="17" t="str">
        <f>IF(AND(Участники!$A47&lt;&gt;"",OR($Q$32&lt;$Q47,AND($Q$32=$Q47,$R$32&lt;$R47))),1,"")</f>
        <v/>
      </c>
      <c r="AS47" s="17" t="str">
        <f>IF(AND(Участники!$A47&lt;&gt;"",OR($Q$33&lt;$Q47,AND($Q$33=$Q47,$R$33&lt;$R47))),1,"")</f>
        <v/>
      </c>
      <c r="AT47" s="17" t="str">
        <f>IF(AND(Участники!$A47&lt;&gt;"",OR($Q$34&lt;$Q47,AND($Q$34=$Q47,$R$34&lt;$R47))),1,"")</f>
        <v/>
      </c>
      <c r="AU47" s="17" t="str">
        <f>IF(AND(Участники!$A47&lt;&gt;"",OR($Q$35&lt;$Q47,AND($Q$35=$Q47,$R$35&lt;$R47))),1,"")</f>
        <v/>
      </c>
      <c r="AV47" s="17" t="str">
        <f>IF(AND(Участники!$A47&lt;&gt;"",OR($Q$36&lt;$Q47,AND($Q$36=$Q47,$R$36&lt;$R47))),1,"")</f>
        <v/>
      </c>
      <c r="AW47" s="17" t="str">
        <f>IF(AND(Участники!$A47&lt;&gt;"",OR($Q$37&lt;$Q47,AND($Q$37=$Q47,$R$37&lt;$R47))),1,"")</f>
        <v/>
      </c>
      <c r="AX47" s="17" t="str">
        <f>IF(AND(Участники!$A47&lt;&gt;"",OR($Q$38&lt;$Q47,AND($Q$38=$Q47,$R$38&lt;$R47))),1,"")</f>
        <v/>
      </c>
      <c r="AY47" s="17" t="str">
        <f>IF(AND(Участники!$A47&lt;&gt;"",OR($Q$39&lt;$Q47,AND($Q$39=$Q47,$R$39&lt;$R47))),1,"")</f>
        <v/>
      </c>
      <c r="AZ47" s="17" t="str">
        <f>IF(AND(Участники!$A47&lt;&gt;"",OR($Q$40&lt;$Q47,AND($Q$40=$Q47,$R$40&lt;$R47))),1,"")</f>
        <v/>
      </c>
      <c r="BA47" s="17" t="str">
        <f>IF(AND(Участники!$A47&lt;&gt;"",OR($Q$41&lt;$Q47,AND($Q$41=$Q47,$R$41&lt;$R47))),1,"")</f>
        <v/>
      </c>
      <c r="BB47" s="17" t="str">
        <f>IF(AND(Участники!$A47&lt;&gt;"",OR($Q$42&lt;$Q47,AND($Q$42=$Q47,$R$42&lt;$R47))),1,"")</f>
        <v/>
      </c>
      <c r="BC47" s="17" t="str">
        <f>IF(AND(Участники!$A47&lt;&gt;"",OR($Q$43&lt;$Q47,AND($Q$43=$Q47,$R$43&lt;$R47))),1,"")</f>
        <v/>
      </c>
      <c r="BD47" s="17" t="str">
        <f>IF(AND(Участники!$A47&lt;&gt;"",OR($Q$44&lt;$Q47,AND($Q$44=$Q47,$R$44&lt;$R47))),1,"")</f>
        <v/>
      </c>
      <c r="BE47" s="17" t="str">
        <f>IF(AND(Участники!$A47&lt;&gt;"",OR($Q$45&lt;$Q47,AND($Q$45=$Q47,$R$45&lt;$R47))),1,"")</f>
        <v/>
      </c>
      <c r="BF47" s="17" t="str">
        <f>IF(AND(Участники!$A47&lt;&gt;"",OR($Q$46&lt;$Q47,AND($Q$46=$Q47,$R$46&lt;$R47))),1,"")</f>
        <v/>
      </c>
      <c r="BG47" s="16" t="str">
        <f>IF(AND(Участники!$A47&lt;&gt;"",OR($Q$47&lt;$Q47,AND($Q$47=$Q47,$R$47&lt;$R47))),1,"")</f>
        <v/>
      </c>
      <c r="BH47" s="17" t="str">
        <f>IF(AND(Участники!$A47&lt;&gt;"",OR($Q$48&lt;$Q47,AND($Q$48=$Q47,$R$48&lt;$R47))),1,"")</f>
        <v/>
      </c>
      <c r="BI47" s="17" t="str">
        <f>IF(AND(Участники!$A47&lt;&gt;"",OR($Q$49&lt;$Q47,AND($Q$49=$Q47,$R$49&lt;$R47))),1,"")</f>
        <v/>
      </c>
      <c r="BJ47" s="17" t="str">
        <f>IF(AND(Участники!$A47&lt;&gt;"",OR($Q$50&lt;$Q47,AND($Q$50=$Q47,$R$50&lt;$R47))),1,"")</f>
        <v/>
      </c>
      <c r="BK47" s="17" t="str">
        <f>IF(AND(Участники!$A47&lt;&gt;"",OR($Q$51&lt;$Q47,AND($Q$51=$Q47,$R$51&lt;$R47))),1,"")</f>
        <v/>
      </c>
      <c r="BL47" s="17" t="str">
        <f>IF(AND(Участники!$A47&lt;&gt;"",OR($Q$52&lt;$Q47,AND($Q$52=$Q47,$R$52&lt;$R47))),1,"")</f>
        <v/>
      </c>
      <c r="BM47" s="17" t="str">
        <f>IF(AND(Участники!$A47&lt;&gt;"",OR($Q$53&lt;$Q47,AND($Q$53=$Q47,$R$53&lt;$R47))),1,"")</f>
        <v/>
      </c>
      <c r="BN47" s="17" t="str">
        <f>IF(AND(Участники!$A47&lt;&gt;"",OR($Q$54&lt;$Q47,AND($Q$54=$Q47,$R$54&lt;$R47))),1,"")</f>
        <v/>
      </c>
      <c r="BO47" s="17" t="str">
        <f>IF(AND(Участники!$A47&lt;&gt;"",OR($Q$55&lt;$Q47,AND($Q$55=$Q47,$R$55&lt;$R47))),1,"")</f>
        <v/>
      </c>
      <c r="BP47" s="17" t="str">
        <f>IF(AND(Участники!$A47&lt;&gt;"",OR($Q$56&lt;$Q47,AND($Q$56=$Q47,$R$56&lt;$R47))),1,"")</f>
        <v/>
      </c>
      <c r="BQ47" s="17" t="str">
        <f>IF(AND(Участники!$A47&lt;&gt;"",OR($Q$57&lt;$Q47,AND($Q$57=$Q47,$R$57&lt;$R47))),1,"")</f>
        <v/>
      </c>
      <c r="BR47" s="17" t="str">
        <f>IF(AND(Участники!$A47&lt;&gt;"",OR($Q$58&lt;$Q47,AND($Q$58=$Q47,$R$58&lt;$R47))),1,"")</f>
        <v/>
      </c>
      <c r="BS47" s="17" t="str">
        <f>IF(AND(Участники!$A47&lt;&gt;"",OR($Q$59&lt;$Q47,AND($Q$59=$Q47,$R$59&lt;$R47))),1,"")</f>
        <v/>
      </c>
      <c r="BT47" s="17" t="str">
        <f>IF(AND(Участники!$A47&lt;&gt;"",OR($Q$60&lt;$Q47,AND($Q$60=$Q47,$R$60&lt;$R47))),1,"")</f>
        <v/>
      </c>
      <c r="BW47" s="17" t="str">
        <f>IF(AND(Участники!$A47&lt;&gt;"",OR($Q$11&gt;$Q47,AND($Q$11=$Q47,$R$11&gt;$R47))),1,"")</f>
        <v/>
      </c>
      <c r="BX47" s="17" t="str">
        <f>IF(AND(Участники!$A47&lt;&gt;"",OR($Q$12&gt;$Q47,AND($Q$12=$Q47,$R$12&gt;$R47))),1,"")</f>
        <v/>
      </c>
      <c r="BY47" s="17" t="str">
        <f>IF(AND(Участники!$A47&lt;&gt;"",OR($Q$13&gt;$Q47,AND($Q$13=$Q47,$R$13&gt;$R47))),1,"")</f>
        <v/>
      </c>
      <c r="BZ47" s="17" t="str">
        <f>IF(AND(Участники!$A47&lt;&gt;"",OR($Q$14&gt;$Q47,AND($Q$14=$Q47,$R$14&gt;$R47))),1,"")</f>
        <v/>
      </c>
      <c r="CA47" s="17" t="str">
        <f>IF(AND(Участники!$A47&lt;&gt;"",OR($Q$15&gt;$Q47,AND($Q$15=$Q47,$R$15&gt;$R47))),1,"")</f>
        <v/>
      </c>
      <c r="CB47" s="17" t="str">
        <f>IF(AND(Участники!$A47&lt;&gt;"",OR($Q$16&gt;$Q47,AND($Q$16=$Q47,$R$16&gt;$R47))),1,"")</f>
        <v/>
      </c>
      <c r="CC47" s="17" t="str">
        <f>IF(AND(Участники!$A47&lt;&gt;"",OR($Q$17&gt;$Q47,AND($Q$17=$Q47,$R$17&gt;$R47))),1,"")</f>
        <v/>
      </c>
      <c r="CD47" s="17" t="str">
        <f>IF(AND(Участники!$A47&lt;&gt;"",OR($Q$18&gt;$Q47,AND($Q$18=$Q47,$R$18&gt;$R47))),1,"")</f>
        <v/>
      </c>
      <c r="CE47" s="17" t="str">
        <f>IF(AND(Участники!$A47&lt;&gt;"",OR($Q$19&gt;$Q47,AND($Q$19=$Q47,$R$19&gt;$R47))),1,"")</f>
        <v/>
      </c>
      <c r="CF47" s="17" t="str">
        <f>IF(AND(Участники!$A47&lt;&gt;"",OR($Q$20&gt;$Q47,AND($Q$20=$Q47,$R$20&gt;$R47))),1,"")</f>
        <v/>
      </c>
      <c r="CG47" s="17" t="str">
        <f>IF(AND(Участники!$A47&lt;&gt;"",OR($Q$21&gt;$Q47,AND($Q$21=$Q47,$R$21&gt;$R47))),1,"")</f>
        <v/>
      </c>
      <c r="CH47" s="17" t="str">
        <f>IF(AND(Участники!$A47&lt;&gt;"",OR($Q$22&gt;$Q47,AND($Q$22=$Q47,$R$22&gt;$R47))),1,"")</f>
        <v/>
      </c>
      <c r="CI47" s="17" t="str">
        <f>IF(AND(Участники!$A47&lt;&gt;"",OR($Q$23&gt;$Q47,AND($Q$23=$Q47,$R$23&gt;$R47))),1,"")</f>
        <v/>
      </c>
      <c r="CJ47" s="17" t="str">
        <f>IF(AND(Участники!$A47&lt;&gt;"",OR($Q$24&gt;$Q47,AND($Q$24=$Q47,$R$24&gt;$R47))),1,"")</f>
        <v/>
      </c>
      <c r="CK47" s="17" t="str">
        <f>IF(AND(Участники!$A47&lt;&gt;"",OR($Q$25&gt;$Q47,AND($Q$25=$Q47,$R$25&gt;$R47))),1,"")</f>
        <v/>
      </c>
      <c r="CL47" s="17" t="str">
        <f>IF(AND(Участники!$A47&lt;&gt;"",OR($Q$26&gt;$Q47,AND($Q$26=$Q47,$R$26&gt;$R47))),1,"")</f>
        <v/>
      </c>
      <c r="CM47" s="17" t="str">
        <f>IF(AND(Участники!$A47&lt;&gt;"",OR($Q$27&gt;$Q47,AND($Q$27=$Q47,$R$27&gt;$R47))),1,"")</f>
        <v/>
      </c>
      <c r="CN47" s="17" t="str">
        <f>IF(AND(Участники!$A47&lt;&gt;"",OR($Q$28&gt;$Q47,AND($Q$28=$Q47,$R$28&gt;$R47))),1,"")</f>
        <v/>
      </c>
      <c r="CO47" s="17" t="str">
        <f>IF(AND(Участники!$A47&lt;&gt;"",OR($Q$29&gt;$Q47,AND($Q$29=$Q47,$R$29&gt;$R47))),1,"")</f>
        <v/>
      </c>
      <c r="CP47" s="17" t="str">
        <f>IF(AND(Участники!$A47&lt;&gt;"",OR($Q$30&gt;$Q47,AND($Q$30=$Q47,$R$30&gt;$R47))),1,"")</f>
        <v/>
      </c>
      <c r="CQ47" s="17" t="str">
        <f>IF(AND(Участники!$A47&lt;&gt;"",OR($Q$31&gt;$Q47,AND($Q$31=$Q47,$R$31&gt;$R47))),1,"")</f>
        <v/>
      </c>
      <c r="CR47" s="17" t="str">
        <f>IF(AND(Участники!$A47&lt;&gt;"",OR($Q$32&gt;$Q47,AND($Q$32=$Q47,$R$32&gt;$R47))),1,"")</f>
        <v/>
      </c>
      <c r="CS47" s="17" t="str">
        <f>IF(AND(Участники!$A47&lt;&gt;"",OR($Q$33&gt;$Q47,AND($Q$33=$Q47,$R$33&gt;$R47))),1,"")</f>
        <v/>
      </c>
      <c r="CT47" s="17" t="str">
        <f>IF(AND(Участники!$A47&lt;&gt;"",OR($Q$34&gt;$Q47,AND($Q$34=$Q47,$R$34&gt;$R47))),1,"")</f>
        <v/>
      </c>
      <c r="CU47" s="17" t="str">
        <f>IF(AND(Участники!$A47&lt;&gt;"",OR($Q$35&gt;$Q47,AND($Q$35=$Q47,$R$35&gt;$R47))),1,"")</f>
        <v/>
      </c>
      <c r="CV47" s="17" t="str">
        <f>IF(AND(Участники!$A47&lt;&gt;"",OR($Q$36&gt;$Q47,AND($Q$36=$Q47,$R$36&gt;$R47))),1,"")</f>
        <v/>
      </c>
      <c r="CW47" s="17" t="str">
        <f>IF(AND(Участники!$A47&lt;&gt;"",OR($Q$37&gt;$Q47,AND($Q$37=$Q47,$R$37&gt;$R47))),1,"")</f>
        <v/>
      </c>
      <c r="CX47" s="17" t="str">
        <f>IF(AND(Участники!$A47&lt;&gt;"",OR($Q$38&gt;$Q47,AND($Q$38=$Q47,$R$38&gt;$R47))),1,"")</f>
        <v/>
      </c>
      <c r="CY47" s="17" t="str">
        <f>IF(AND(Участники!$A47&lt;&gt;"",OR($Q$39&gt;$Q47,AND($Q$39=$Q47,$R$39&gt;$R47))),1,"")</f>
        <v/>
      </c>
      <c r="CZ47" s="17" t="str">
        <f>IF(AND(Участники!$A47&lt;&gt;"",OR($Q$40&gt;$Q47,AND($Q$40=$Q47,$R$40&gt;$R47))),1,"")</f>
        <v/>
      </c>
      <c r="DA47" s="17" t="str">
        <f>IF(AND(Участники!$A47&lt;&gt;"",OR($Q$41&gt;$Q47,AND($Q$41=$Q47,$R$41&gt;$R47))),1,"")</f>
        <v/>
      </c>
      <c r="DB47" s="17" t="str">
        <f>IF(AND(Участники!$A47&lt;&gt;"",OR($Q$42&gt;$Q47,AND($Q$42=$Q47,$R$42&gt;$R47))),1,"")</f>
        <v/>
      </c>
      <c r="DC47" s="17" t="str">
        <f>IF(AND(Участники!$A47&lt;&gt;"",OR($Q$43&gt;$Q47,AND($Q$43=$Q47,$R$43&gt;$R47))),1,"")</f>
        <v/>
      </c>
      <c r="DD47" s="17" t="str">
        <f>IF(AND(Участники!$A47&lt;&gt;"",OR($Q$44&gt;$Q47,AND($Q$44=$Q47,$R$44&gt;$R47))),1,"")</f>
        <v/>
      </c>
      <c r="DE47" s="17" t="str">
        <f>IF(AND(Участники!$A47&lt;&gt;"",OR($Q$45&gt;$Q47,AND($Q$45=$Q47,$R$45&gt;$R47))),1,"")</f>
        <v/>
      </c>
      <c r="DF47" s="17" t="str">
        <f>IF(AND(Участники!$A47&lt;&gt;"",OR($Q$46&gt;$Q47,AND($Q$46=$Q47,$R$46&gt;$R47))),1,"")</f>
        <v/>
      </c>
      <c r="DG47" s="16" t="str">
        <f>IF(AND(Участники!$A47&lt;&gt;"",OR($Q$47&gt;$Q47,AND($Q$47=$Q47,$R$47&gt;$R47))),1,"")</f>
        <v/>
      </c>
      <c r="DH47" s="17" t="str">
        <f>IF(AND(Участники!$A47&lt;&gt;"",OR($Q$48&gt;$Q47,AND($Q$48=$Q47,$R$48&gt;$R47))),1,"")</f>
        <v/>
      </c>
      <c r="DI47" s="17" t="str">
        <f>IF(AND(Участники!$A47&lt;&gt;"",OR($Q$49&gt;$Q47,AND($Q$49=$Q47,$R$49&gt;$R47))),1,"")</f>
        <v/>
      </c>
      <c r="DJ47" s="17" t="str">
        <f>IF(AND(Участники!$A47&lt;&gt;"",OR($Q$50&gt;$Q47,AND($Q$50=$Q47,$R$50&gt;$R47))),1,"")</f>
        <v/>
      </c>
      <c r="DK47" s="17" t="str">
        <f>IF(AND(Участники!$A47&lt;&gt;"",OR($Q$51&gt;$Q47,AND($Q$51=$Q47,$R$51&gt;$R47))),1,"")</f>
        <v/>
      </c>
      <c r="DL47" s="17" t="str">
        <f>IF(AND(Участники!$A47&lt;&gt;"",OR($Q$52&gt;$Q47,AND($Q$52=$Q47,$R$52&gt;$R47))),1,"")</f>
        <v/>
      </c>
      <c r="DM47" s="17" t="str">
        <f>IF(AND(Участники!$A47&lt;&gt;"",OR($Q$53&gt;$Q47,AND($Q$53=$Q47,$R$53&gt;$R47))),1,"")</f>
        <v/>
      </c>
      <c r="DN47" s="17" t="str">
        <f>IF(AND(Участники!$A47&lt;&gt;"",OR($Q$54&gt;$Q47,AND($Q$54=$Q47,$R$54&gt;$R47))),1,"")</f>
        <v/>
      </c>
      <c r="DO47" s="17" t="str">
        <f>IF(AND(Участники!$A47&lt;&gt;"",OR($Q$55&gt;$Q47,AND($Q$55=$Q47,$R$55&gt;$R47))),1,"")</f>
        <v/>
      </c>
      <c r="DP47" s="17" t="str">
        <f>IF(AND(Участники!$A47&lt;&gt;"",OR($Q$56&gt;$Q47,AND($Q$56=$Q47,$R$56&gt;$R47))),1,"")</f>
        <v/>
      </c>
      <c r="DQ47" s="17" t="str">
        <f>IF(AND(Участники!$A47&lt;&gt;"",OR($Q$57&gt;$Q47,AND($Q$57=$Q47,$R$57&gt;$R47))),1,"")</f>
        <v/>
      </c>
      <c r="DR47" s="17" t="str">
        <f>IF(AND(Участники!$A47&lt;&gt;"",OR($Q$58&gt;$Q47,AND($Q$58=$Q47,$R$58&gt;$R47))),1,"")</f>
        <v/>
      </c>
      <c r="DS47" s="17" t="str">
        <f>IF(AND(Участники!$A47&lt;&gt;"",OR($Q$59&gt;$Q47,AND($Q$59=$Q47,$R$59&gt;$R47))),1,"")</f>
        <v/>
      </c>
      <c r="DT47" s="17" t="str">
        <f>IF(AND(Участники!$A47&lt;&gt;"",OR($Q$60&gt;$Q47,AND($Q$60=$Q47,$R$60&gt;$R47))),1,"")</f>
        <v/>
      </c>
      <c r="DV47" s="18">
        <v>1</v>
      </c>
      <c r="DW47" s="19" t="str">
        <f>IF(Участники!A47="","",IF($BG$61+1=Участники!$B$6-DG$61,$BG$61+1,$BG$61+SUMIF(S$11:S47,CONCATENATE("=",S47),DV$11:DV47)))</f>
        <v/>
      </c>
    </row>
    <row r="48" spans="1:127" x14ac:dyDescent="0.25">
      <c r="A48" s="50"/>
      <c r="B48" s="50"/>
      <c r="C48" s="50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14" t="str">
        <f>Тур1!N48</f>
        <v/>
      </c>
      <c r="P48" s="14" t="str">
        <f>Тур2!N48</f>
        <v/>
      </c>
      <c r="Q48" s="15" t="str">
        <f t="shared" si="0"/>
        <v/>
      </c>
      <c r="R48" s="15" t="str">
        <f>IF(A48="","",Тур1!O48+Тур2!O48)</f>
        <v/>
      </c>
      <c r="S48" s="15" t="str">
        <f>IF(Участники!A48="","",IF($BH$61+1=Участники!$B$6-DH$61,$BH$61+1,CONCATENATE($BH$61+1,"-",Участники!$B$6-DH$61)))</f>
        <v/>
      </c>
      <c r="W48" s="17" t="str">
        <f>IF(AND(Участники!$A48&lt;&gt;"",OR($Q$11&lt;$Q48,AND($Q$11=$Q48,$R$11&lt;$R48))),1,"")</f>
        <v/>
      </c>
      <c r="X48" s="17" t="str">
        <f>IF(AND(Участники!$A48&lt;&gt;"",OR($Q$12&lt;$Q48,AND($Q$12=$Q48,$R$12&lt;$R48))),1,"")</f>
        <v/>
      </c>
      <c r="Y48" s="17" t="str">
        <f>IF(AND(Участники!$A48&lt;&gt;"",OR($Q$13&lt;$Q48,AND($Q$13=$Q48,$R$13&lt;$R48))),1,"")</f>
        <v/>
      </c>
      <c r="Z48" s="17" t="str">
        <f>IF(AND(Участники!$A48&lt;&gt;"",OR($Q$14&lt;$Q48,AND($Q$14=$Q48,$R$14&lt;$R48))),1,"")</f>
        <v/>
      </c>
      <c r="AA48" s="17" t="str">
        <f>IF(AND(Участники!$A48&lt;&gt;"",OR($Q$15&lt;$Q48,AND($Q$15=$Q48,$R$15&lt;$R48))),1,"")</f>
        <v/>
      </c>
      <c r="AB48" s="17" t="str">
        <f>IF(AND(Участники!$A48&lt;&gt;"",OR($Q$16&lt;$Q48,AND($Q$16=$Q48,$R$16&lt;$R48))),1,"")</f>
        <v/>
      </c>
      <c r="AC48" s="17" t="str">
        <f>IF(AND(Участники!$A48&lt;&gt;"",OR($Q$17&lt;$Q48,AND($Q$17=$Q48,$R$17&lt;$R48))),1,"")</f>
        <v/>
      </c>
      <c r="AD48" s="17" t="str">
        <f>IF(AND(Участники!$A48&lt;&gt;"",OR($Q$18&lt;$Q48,AND($Q$18=$Q48,$R$18&lt;$R48))),1,"")</f>
        <v/>
      </c>
      <c r="AE48" s="17" t="str">
        <f>IF(AND(Участники!$A48&lt;&gt;"",OR($Q$19&lt;$Q48,AND($Q$19=$Q48,$R$19&lt;$R48))),1,"")</f>
        <v/>
      </c>
      <c r="AF48" s="17" t="str">
        <f>IF(AND(Участники!$A48&lt;&gt;"",OR($Q$20&lt;$Q48,AND($Q$20=$Q48,$R$20&lt;$R48))),1,"")</f>
        <v/>
      </c>
      <c r="AG48" s="17" t="str">
        <f>IF(AND(Участники!$A48&lt;&gt;"",OR($Q$21&lt;$Q48,AND($Q$21=$Q48,$R$21&lt;$R48))),1,"")</f>
        <v/>
      </c>
      <c r="AH48" s="17" t="str">
        <f>IF(AND(Участники!$A48&lt;&gt;"",OR($Q$22&lt;$Q48,AND($Q$22=$Q48,$R$22&lt;$R48))),1,"")</f>
        <v/>
      </c>
      <c r="AI48" s="17" t="str">
        <f>IF(AND(Участники!$A48&lt;&gt;"",OR($Q$23&lt;$Q48,AND($Q$23=$Q48,$R$23&lt;$R48))),1,"")</f>
        <v/>
      </c>
      <c r="AJ48" s="17" t="str">
        <f>IF(AND(Участники!$A48&lt;&gt;"",OR($Q$24&lt;$Q48,AND($Q$24=$Q48,$R$24&lt;$R48))),1,"")</f>
        <v/>
      </c>
      <c r="AK48" s="17" t="str">
        <f>IF(AND(Участники!$A48&lt;&gt;"",OR($Q$25&lt;$Q48,AND($Q$25=$Q48,$R$25&lt;$R48))),1,"")</f>
        <v/>
      </c>
      <c r="AL48" s="17" t="str">
        <f>IF(AND(Участники!$A48&lt;&gt;"",OR($Q$26&lt;$Q48,AND($Q$26=$Q48,$R$26&lt;$R48))),1,"")</f>
        <v/>
      </c>
      <c r="AM48" s="17" t="str">
        <f>IF(AND(Участники!$A48&lt;&gt;"",OR($Q$27&lt;$Q48,AND($Q$27=$Q48,$R$27&lt;$R48))),1,"")</f>
        <v/>
      </c>
      <c r="AN48" s="17" t="str">
        <f>IF(AND(Участники!$A48&lt;&gt;"",OR($Q$28&lt;$Q48,AND($Q$28=$Q48,$R$28&lt;$R48))),1,"")</f>
        <v/>
      </c>
      <c r="AO48" s="17" t="str">
        <f>IF(AND(Участники!$A48&lt;&gt;"",OR($Q$29&lt;$Q48,AND($Q$29=$Q48,$R$29&lt;$R48))),1,"")</f>
        <v/>
      </c>
      <c r="AP48" s="17" t="str">
        <f>IF(AND(Участники!$A48&lt;&gt;"",OR($Q$30&lt;$Q48,AND($Q$30=$Q48,$R$30&lt;$R48))),1,"")</f>
        <v/>
      </c>
      <c r="AQ48" s="17" t="str">
        <f>IF(AND(Участники!$A48&lt;&gt;"",OR($Q$31&lt;$Q48,AND($Q$31=$Q48,$R$31&lt;$R48))),1,"")</f>
        <v/>
      </c>
      <c r="AR48" s="17" t="str">
        <f>IF(AND(Участники!$A48&lt;&gt;"",OR($Q$32&lt;$Q48,AND($Q$32=$Q48,$R$32&lt;$R48))),1,"")</f>
        <v/>
      </c>
      <c r="AS48" s="17" t="str">
        <f>IF(AND(Участники!$A48&lt;&gt;"",OR($Q$33&lt;$Q48,AND($Q$33=$Q48,$R$33&lt;$R48))),1,"")</f>
        <v/>
      </c>
      <c r="AT48" s="17" t="str">
        <f>IF(AND(Участники!$A48&lt;&gt;"",OR($Q$34&lt;$Q48,AND($Q$34=$Q48,$R$34&lt;$R48))),1,"")</f>
        <v/>
      </c>
      <c r="AU48" s="17" t="str">
        <f>IF(AND(Участники!$A48&lt;&gt;"",OR($Q$35&lt;$Q48,AND($Q$35=$Q48,$R$35&lt;$R48))),1,"")</f>
        <v/>
      </c>
      <c r="AV48" s="17" t="str">
        <f>IF(AND(Участники!$A48&lt;&gt;"",OR($Q$36&lt;$Q48,AND($Q$36=$Q48,$R$36&lt;$R48))),1,"")</f>
        <v/>
      </c>
      <c r="AW48" s="17" t="str">
        <f>IF(AND(Участники!$A48&lt;&gt;"",OR($Q$37&lt;$Q48,AND($Q$37=$Q48,$R$37&lt;$R48))),1,"")</f>
        <v/>
      </c>
      <c r="AX48" s="17" t="str">
        <f>IF(AND(Участники!$A48&lt;&gt;"",OR($Q$38&lt;$Q48,AND($Q$38=$Q48,$R$38&lt;$R48))),1,"")</f>
        <v/>
      </c>
      <c r="AY48" s="17" t="str">
        <f>IF(AND(Участники!$A48&lt;&gt;"",OR($Q$39&lt;$Q48,AND($Q$39=$Q48,$R$39&lt;$R48))),1,"")</f>
        <v/>
      </c>
      <c r="AZ48" s="17" t="str">
        <f>IF(AND(Участники!$A48&lt;&gt;"",OR($Q$40&lt;$Q48,AND($Q$40=$Q48,$R$40&lt;$R48))),1,"")</f>
        <v/>
      </c>
      <c r="BA48" s="17" t="str">
        <f>IF(AND(Участники!$A48&lt;&gt;"",OR($Q$41&lt;$Q48,AND($Q$41=$Q48,$R$41&lt;$R48))),1,"")</f>
        <v/>
      </c>
      <c r="BB48" s="17" t="str">
        <f>IF(AND(Участники!$A48&lt;&gt;"",OR($Q$42&lt;$Q48,AND($Q$42=$Q48,$R$42&lt;$R48))),1,"")</f>
        <v/>
      </c>
      <c r="BC48" s="17" t="str">
        <f>IF(AND(Участники!$A48&lt;&gt;"",OR($Q$43&lt;$Q48,AND($Q$43=$Q48,$R$43&lt;$R48))),1,"")</f>
        <v/>
      </c>
      <c r="BD48" s="17" t="str">
        <f>IF(AND(Участники!$A48&lt;&gt;"",OR($Q$44&lt;$Q48,AND($Q$44=$Q48,$R$44&lt;$R48))),1,"")</f>
        <v/>
      </c>
      <c r="BE48" s="17" t="str">
        <f>IF(AND(Участники!$A48&lt;&gt;"",OR($Q$45&lt;$Q48,AND($Q$45=$Q48,$R$45&lt;$R48))),1,"")</f>
        <v/>
      </c>
      <c r="BF48" s="17" t="str">
        <f>IF(AND(Участники!$A48&lt;&gt;"",OR($Q$46&lt;$Q48,AND($Q$46=$Q48,$R$46&lt;$R48))),1,"")</f>
        <v/>
      </c>
      <c r="BG48" s="17" t="str">
        <f>IF(AND(Участники!$A48&lt;&gt;"",OR($Q$47&lt;$Q48,AND($Q$47=$Q48,$R$47&lt;$R48))),1,"")</f>
        <v/>
      </c>
      <c r="BH48" s="16" t="str">
        <f>IF(AND(Участники!$A48&lt;&gt;"",OR($Q$48&lt;$Q48,AND($Q$48=$Q48,$R$48&lt;$R48))),1,"")</f>
        <v/>
      </c>
      <c r="BI48" s="17" t="str">
        <f>IF(AND(Участники!$A48&lt;&gt;"",OR($Q$49&lt;$Q48,AND($Q$49=$Q48,$R$49&lt;$R48))),1,"")</f>
        <v/>
      </c>
      <c r="BJ48" s="17" t="str">
        <f>IF(AND(Участники!$A48&lt;&gt;"",OR($Q$50&lt;$Q48,AND($Q$50=$Q48,$R$50&lt;$R48))),1,"")</f>
        <v/>
      </c>
      <c r="BK48" s="17" t="str">
        <f>IF(AND(Участники!$A48&lt;&gt;"",OR($Q$51&lt;$Q48,AND($Q$51=$Q48,$R$51&lt;$R48))),1,"")</f>
        <v/>
      </c>
      <c r="BL48" s="17" t="str">
        <f>IF(AND(Участники!$A48&lt;&gt;"",OR($Q$52&lt;$Q48,AND($Q$52=$Q48,$R$52&lt;$R48))),1,"")</f>
        <v/>
      </c>
      <c r="BM48" s="17" t="str">
        <f>IF(AND(Участники!$A48&lt;&gt;"",OR($Q$53&lt;$Q48,AND($Q$53=$Q48,$R$53&lt;$R48))),1,"")</f>
        <v/>
      </c>
      <c r="BN48" s="17" t="str">
        <f>IF(AND(Участники!$A48&lt;&gt;"",OR($Q$54&lt;$Q48,AND($Q$54=$Q48,$R$54&lt;$R48))),1,"")</f>
        <v/>
      </c>
      <c r="BO48" s="17" t="str">
        <f>IF(AND(Участники!$A48&lt;&gt;"",OR($Q$55&lt;$Q48,AND($Q$55=$Q48,$R$55&lt;$R48))),1,"")</f>
        <v/>
      </c>
      <c r="BP48" s="17" t="str">
        <f>IF(AND(Участники!$A48&lt;&gt;"",OR($Q$56&lt;$Q48,AND($Q$56=$Q48,$R$56&lt;$R48))),1,"")</f>
        <v/>
      </c>
      <c r="BQ48" s="17" t="str">
        <f>IF(AND(Участники!$A48&lt;&gt;"",OR($Q$57&lt;$Q48,AND($Q$57=$Q48,$R$57&lt;$R48))),1,"")</f>
        <v/>
      </c>
      <c r="BR48" s="17" t="str">
        <f>IF(AND(Участники!$A48&lt;&gt;"",OR($Q$58&lt;$Q48,AND($Q$58=$Q48,$R$58&lt;$R48))),1,"")</f>
        <v/>
      </c>
      <c r="BS48" s="17" t="str">
        <f>IF(AND(Участники!$A48&lt;&gt;"",OR($Q$59&lt;$Q48,AND($Q$59=$Q48,$R$59&lt;$R48))),1,"")</f>
        <v/>
      </c>
      <c r="BT48" s="17" t="str">
        <f>IF(AND(Участники!$A48&lt;&gt;"",OR($Q$60&lt;$Q48,AND($Q$60=$Q48,$R$60&lt;$R48))),1,"")</f>
        <v/>
      </c>
      <c r="BW48" s="17" t="str">
        <f>IF(AND(Участники!$A48&lt;&gt;"",OR($Q$11&gt;$Q48,AND($Q$11=$Q48,$R$11&gt;$R48))),1,"")</f>
        <v/>
      </c>
      <c r="BX48" s="17" t="str">
        <f>IF(AND(Участники!$A48&lt;&gt;"",OR($Q$12&gt;$Q48,AND($Q$12=$Q48,$R$12&gt;$R48))),1,"")</f>
        <v/>
      </c>
      <c r="BY48" s="17" t="str">
        <f>IF(AND(Участники!$A48&lt;&gt;"",OR($Q$13&gt;$Q48,AND($Q$13=$Q48,$R$13&gt;$R48))),1,"")</f>
        <v/>
      </c>
      <c r="BZ48" s="17" t="str">
        <f>IF(AND(Участники!$A48&lt;&gt;"",OR($Q$14&gt;$Q48,AND($Q$14=$Q48,$R$14&gt;$R48))),1,"")</f>
        <v/>
      </c>
      <c r="CA48" s="17" t="str">
        <f>IF(AND(Участники!$A48&lt;&gt;"",OR($Q$15&gt;$Q48,AND($Q$15=$Q48,$R$15&gt;$R48))),1,"")</f>
        <v/>
      </c>
      <c r="CB48" s="17" t="str">
        <f>IF(AND(Участники!$A48&lt;&gt;"",OR($Q$16&gt;$Q48,AND($Q$16=$Q48,$R$16&gt;$R48))),1,"")</f>
        <v/>
      </c>
      <c r="CC48" s="17" t="str">
        <f>IF(AND(Участники!$A48&lt;&gt;"",OR($Q$17&gt;$Q48,AND($Q$17=$Q48,$R$17&gt;$R48))),1,"")</f>
        <v/>
      </c>
      <c r="CD48" s="17" t="str">
        <f>IF(AND(Участники!$A48&lt;&gt;"",OR($Q$18&gt;$Q48,AND($Q$18=$Q48,$R$18&gt;$R48))),1,"")</f>
        <v/>
      </c>
      <c r="CE48" s="17" t="str">
        <f>IF(AND(Участники!$A48&lt;&gt;"",OR($Q$19&gt;$Q48,AND($Q$19=$Q48,$R$19&gt;$R48))),1,"")</f>
        <v/>
      </c>
      <c r="CF48" s="17" t="str">
        <f>IF(AND(Участники!$A48&lt;&gt;"",OR($Q$20&gt;$Q48,AND($Q$20=$Q48,$R$20&gt;$R48))),1,"")</f>
        <v/>
      </c>
      <c r="CG48" s="17" t="str">
        <f>IF(AND(Участники!$A48&lt;&gt;"",OR($Q$21&gt;$Q48,AND($Q$21=$Q48,$R$21&gt;$R48))),1,"")</f>
        <v/>
      </c>
      <c r="CH48" s="17" t="str">
        <f>IF(AND(Участники!$A48&lt;&gt;"",OR($Q$22&gt;$Q48,AND($Q$22=$Q48,$R$22&gt;$R48))),1,"")</f>
        <v/>
      </c>
      <c r="CI48" s="17" t="str">
        <f>IF(AND(Участники!$A48&lt;&gt;"",OR($Q$23&gt;$Q48,AND($Q$23=$Q48,$R$23&gt;$R48))),1,"")</f>
        <v/>
      </c>
      <c r="CJ48" s="17" t="str">
        <f>IF(AND(Участники!$A48&lt;&gt;"",OR($Q$24&gt;$Q48,AND($Q$24=$Q48,$R$24&gt;$R48))),1,"")</f>
        <v/>
      </c>
      <c r="CK48" s="17" t="str">
        <f>IF(AND(Участники!$A48&lt;&gt;"",OR($Q$25&gt;$Q48,AND($Q$25=$Q48,$R$25&gt;$R48))),1,"")</f>
        <v/>
      </c>
      <c r="CL48" s="17" t="str">
        <f>IF(AND(Участники!$A48&lt;&gt;"",OR($Q$26&gt;$Q48,AND($Q$26=$Q48,$R$26&gt;$R48))),1,"")</f>
        <v/>
      </c>
      <c r="CM48" s="17" t="str">
        <f>IF(AND(Участники!$A48&lt;&gt;"",OR($Q$27&gt;$Q48,AND($Q$27=$Q48,$R$27&gt;$R48))),1,"")</f>
        <v/>
      </c>
      <c r="CN48" s="17" t="str">
        <f>IF(AND(Участники!$A48&lt;&gt;"",OR($Q$28&gt;$Q48,AND($Q$28=$Q48,$R$28&gt;$R48))),1,"")</f>
        <v/>
      </c>
      <c r="CO48" s="17" t="str">
        <f>IF(AND(Участники!$A48&lt;&gt;"",OR($Q$29&gt;$Q48,AND($Q$29=$Q48,$R$29&gt;$R48))),1,"")</f>
        <v/>
      </c>
      <c r="CP48" s="17" t="str">
        <f>IF(AND(Участники!$A48&lt;&gt;"",OR($Q$30&gt;$Q48,AND($Q$30=$Q48,$R$30&gt;$R48))),1,"")</f>
        <v/>
      </c>
      <c r="CQ48" s="17" t="str">
        <f>IF(AND(Участники!$A48&lt;&gt;"",OR($Q$31&gt;$Q48,AND($Q$31=$Q48,$R$31&gt;$R48))),1,"")</f>
        <v/>
      </c>
      <c r="CR48" s="17" t="str">
        <f>IF(AND(Участники!$A48&lt;&gt;"",OR($Q$32&gt;$Q48,AND($Q$32=$Q48,$R$32&gt;$R48))),1,"")</f>
        <v/>
      </c>
      <c r="CS48" s="17" t="str">
        <f>IF(AND(Участники!$A48&lt;&gt;"",OR($Q$33&gt;$Q48,AND($Q$33=$Q48,$R$33&gt;$R48))),1,"")</f>
        <v/>
      </c>
      <c r="CT48" s="17" t="str">
        <f>IF(AND(Участники!$A48&lt;&gt;"",OR($Q$34&gt;$Q48,AND($Q$34=$Q48,$R$34&gt;$R48))),1,"")</f>
        <v/>
      </c>
      <c r="CU48" s="17" t="str">
        <f>IF(AND(Участники!$A48&lt;&gt;"",OR($Q$35&gt;$Q48,AND($Q$35=$Q48,$R$35&gt;$R48))),1,"")</f>
        <v/>
      </c>
      <c r="CV48" s="17" t="str">
        <f>IF(AND(Участники!$A48&lt;&gt;"",OR($Q$36&gt;$Q48,AND($Q$36=$Q48,$R$36&gt;$R48))),1,"")</f>
        <v/>
      </c>
      <c r="CW48" s="17" t="str">
        <f>IF(AND(Участники!$A48&lt;&gt;"",OR($Q$37&gt;$Q48,AND($Q$37=$Q48,$R$37&gt;$R48))),1,"")</f>
        <v/>
      </c>
      <c r="CX48" s="17" t="str">
        <f>IF(AND(Участники!$A48&lt;&gt;"",OR($Q$38&gt;$Q48,AND($Q$38=$Q48,$R$38&gt;$R48))),1,"")</f>
        <v/>
      </c>
      <c r="CY48" s="17" t="str">
        <f>IF(AND(Участники!$A48&lt;&gt;"",OR($Q$39&gt;$Q48,AND($Q$39=$Q48,$R$39&gt;$R48))),1,"")</f>
        <v/>
      </c>
      <c r="CZ48" s="17" t="str">
        <f>IF(AND(Участники!$A48&lt;&gt;"",OR($Q$40&gt;$Q48,AND($Q$40=$Q48,$R$40&gt;$R48))),1,"")</f>
        <v/>
      </c>
      <c r="DA48" s="17" t="str">
        <f>IF(AND(Участники!$A48&lt;&gt;"",OR($Q$41&gt;$Q48,AND($Q$41=$Q48,$R$41&gt;$R48))),1,"")</f>
        <v/>
      </c>
      <c r="DB48" s="17" t="str">
        <f>IF(AND(Участники!$A48&lt;&gt;"",OR($Q$42&gt;$Q48,AND($Q$42=$Q48,$R$42&gt;$R48))),1,"")</f>
        <v/>
      </c>
      <c r="DC48" s="17" t="str">
        <f>IF(AND(Участники!$A48&lt;&gt;"",OR($Q$43&gt;$Q48,AND($Q$43=$Q48,$R$43&gt;$R48))),1,"")</f>
        <v/>
      </c>
      <c r="DD48" s="17" t="str">
        <f>IF(AND(Участники!$A48&lt;&gt;"",OR($Q$44&gt;$Q48,AND($Q$44=$Q48,$R$44&gt;$R48))),1,"")</f>
        <v/>
      </c>
      <c r="DE48" s="17" t="str">
        <f>IF(AND(Участники!$A48&lt;&gt;"",OR($Q$45&gt;$Q48,AND($Q$45=$Q48,$R$45&gt;$R48))),1,"")</f>
        <v/>
      </c>
      <c r="DF48" s="17" t="str">
        <f>IF(AND(Участники!$A48&lt;&gt;"",OR($Q$46&gt;$Q48,AND($Q$46=$Q48,$R$46&gt;$R48))),1,"")</f>
        <v/>
      </c>
      <c r="DG48" s="17" t="str">
        <f>IF(AND(Участники!$A48&lt;&gt;"",OR($Q$47&gt;$Q48,AND($Q$47=$Q48,$R$47&gt;$R48))),1,"")</f>
        <v/>
      </c>
      <c r="DH48" s="16" t="str">
        <f>IF(AND(Участники!$A48&lt;&gt;"",OR($Q$48&gt;$Q48,AND($Q$48=$Q48,$R$48&gt;$R48))),1,"")</f>
        <v/>
      </c>
      <c r="DI48" s="17" t="str">
        <f>IF(AND(Участники!$A48&lt;&gt;"",OR($Q$49&gt;$Q48,AND($Q$49=$Q48,$R$49&gt;$R48))),1,"")</f>
        <v/>
      </c>
      <c r="DJ48" s="17" t="str">
        <f>IF(AND(Участники!$A48&lt;&gt;"",OR($Q$50&gt;$Q48,AND($Q$50=$Q48,$R$50&gt;$R48))),1,"")</f>
        <v/>
      </c>
      <c r="DK48" s="17" t="str">
        <f>IF(AND(Участники!$A48&lt;&gt;"",OR($Q$51&gt;$Q48,AND($Q$51=$Q48,$R$51&gt;$R48))),1,"")</f>
        <v/>
      </c>
      <c r="DL48" s="17" t="str">
        <f>IF(AND(Участники!$A48&lt;&gt;"",OR($Q$52&gt;$Q48,AND($Q$52=$Q48,$R$52&gt;$R48))),1,"")</f>
        <v/>
      </c>
      <c r="DM48" s="17" t="str">
        <f>IF(AND(Участники!$A48&lt;&gt;"",OR($Q$53&gt;$Q48,AND($Q$53=$Q48,$R$53&gt;$R48))),1,"")</f>
        <v/>
      </c>
      <c r="DN48" s="17" t="str">
        <f>IF(AND(Участники!$A48&lt;&gt;"",OR($Q$54&gt;$Q48,AND($Q$54=$Q48,$R$54&gt;$R48))),1,"")</f>
        <v/>
      </c>
      <c r="DO48" s="17" t="str">
        <f>IF(AND(Участники!$A48&lt;&gt;"",OR($Q$55&gt;$Q48,AND($Q$55=$Q48,$R$55&gt;$R48))),1,"")</f>
        <v/>
      </c>
      <c r="DP48" s="17" t="str">
        <f>IF(AND(Участники!$A48&lt;&gt;"",OR($Q$56&gt;$Q48,AND($Q$56=$Q48,$R$56&gt;$R48))),1,"")</f>
        <v/>
      </c>
      <c r="DQ48" s="17" t="str">
        <f>IF(AND(Участники!$A48&lt;&gt;"",OR($Q$57&gt;$Q48,AND($Q$57=$Q48,$R$57&gt;$R48))),1,"")</f>
        <v/>
      </c>
      <c r="DR48" s="17" t="str">
        <f>IF(AND(Участники!$A48&lt;&gt;"",OR($Q$58&gt;$Q48,AND($Q$58=$Q48,$R$58&gt;$R48))),1,"")</f>
        <v/>
      </c>
      <c r="DS48" s="17" t="str">
        <f>IF(AND(Участники!$A48&lt;&gt;"",OR($Q$59&gt;$Q48,AND($Q$59=$Q48,$R$59&gt;$R48))),1,"")</f>
        <v/>
      </c>
      <c r="DT48" s="17" t="str">
        <f>IF(AND(Участники!$A48&lt;&gt;"",OR($Q$60&gt;$Q48,AND($Q$60=$Q48,$R$60&gt;$R48))),1,"")</f>
        <v/>
      </c>
      <c r="DV48" s="18">
        <v>1</v>
      </c>
      <c r="DW48" s="19" t="str">
        <f>IF(Участники!A48="","",IF($BH$61+1=Участники!$B$6-DH$61,$BH$61+1,$BH$61+SUMIF(S$11:S48,CONCATENATE("=",S48),DV$11:DV48)))</f>
        <v/>
      </c>
    </row>
    <row r="49" spans="1:127" x14ac:dyDescent="0.25">
      <c r="A49" s="2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14" t="str">
        <f>Тур1!N49</f>
        <v/>
      </c>
      <c r="P49" s="14" t="str">
        <f>Тур2!N49</f>
        <v/>
      </c>
      <c r="Q49" s="15" t="str">
        <f t="shared" si="0"/>
        <v/>
      </c>
      <c r="R49" s="15" t="str">
        <f>IF(A49="","",Тур1!O49+Тур2!O49)</f>
        <v/>
      </c>
      <c r="S49" s="15" t="str">
        <f>IF(Участники!A49="","",IF($BI$61+1=Участники!$B$6-DI$61,$BI$61+1,CONCATENATE($BI$61+1,"-",Участники!$B$6-DI$61)))</f>
        <v/>
      </c>
      <c r="W49" s="17" t="str">
        <f>IF(AND(Участники!$A49&lt;&gt;"",OR($Q$11&lt;$Q49,AND($Q$11=$Q49,$R$11&lt;$R49))),1,"")</f>
        <v/>
      </c>
      <c r="X49" s="17" t="str">
        <f>IF(AND(Участники!$A49&lt;&gt;"",OR($Q$12&lt;$Q49,AND($Q$12=$Q49,$R$12&lt;$R49))),1,"")</f>
        <v/>
      </c>
      <c r="Y49" s="17" t="str">
        <f>IF(AND(Участники!$A49&lt;&gt;"",OR($Q$13&lt;$Q49,AND($Q$13=$Q49,$R$13&lt;$R49))),1,"")</f>
        <v/>
      </c>
      <c r="Z49" s="17" t="str">
        <f>IF(AND(Участники!$A49&lt;&gt;"",OR($Q$14&lt;$Q49,AND($Q$14=$Q49,$R$14&lt;$R49))),1,"")</f>
        <v/>
      </c>
      <c r="AA49" s="17" t="str">
        <f>IF(AND(Участники!$A49&lt;&gt;"",OR($Q$15&lt;$Q49,AND($Q$15=$Q49,$R$15&lt;$R49))),1,"")</f>
        <v/>
      </c>
      <c r="AB49" s="17" t="str">
        <f>IF(AND(Участники!$A49&lt;&gt;"",OR($Q$16&lt;$Q49,AND($Q$16=$Q49,$R$16&lt;$R49))),1,"")</f>
        <v/>
      </c>
      <c r="AC49" s="17" t="str">
        <f>IF(AND(Участники!$A49&lt;&gt;"",OR($Q$17&lt;$Q49,AND($Q$17=$Q49,$R$17&lt;$R49))),1,"")</f>
        <v/>
      </c>
      <c r="AD49" s="17" t="str">
        <f>IF(AND(Участники!$A49&lt;&gt;"",OR($Q$18&lt;$Q49,AND($Q$18=$Q49,$R$18&lt;$R49))),1,"")</f>
        <v/>
      </c>
      <c r="AE49" s="17" t="str">
        <f>IF(AND(Участники!$A49&lt;&gt;"",OR($Q$19&lt;$Q49,AND($Q$19=$Q49,$R$19&lt;$R49))),1,"")</f>
        <v/>
      </c>
      <c r="AF49" s="17" t="str">
        <f>IF(AND(Участники!$A49&lt;&gt;"",OR($Q$20&lt;$Q49,AND($Q$20=$Q49,$R$20&lt;$R49))),1,"")</f>
        <v/>
      </c>
      <c r="AG49" s="17" t="str">
        <f>IF(AND(Участники!$A49&lt;&gt;"",OR($Q$21&lt;$Q49,AND($Q$21=$Q49,$R$21&lt;$R49))),1,"")</f>
        <v/>
      </c>
      <c r="AH49" s="17" t="str">
        <f>IF(AND(Участники!$A49&lt;&gt;"",OR($Q$22&lt;$Q49,AND($Q$22=$Q49,$R$22&lt;$R49))),1,"")</f>
        <v/>
      </c>
      <c r="AI49" s="17" t="str">
        <f>IF(AND(Участники!$A49&lt;&gt;"",OR($Q$23&lt;$Q49,AND($Q$23=$Q49,$R$23&lt;$R49))),1,"")</f>
        <v/>
      </c>
      <c r="AJ49" s="17" t="str">
        <f>IF(AND(Участники!$A49&lt;&gt;"",OR($Q$24&lt;$Q49,AND($Q$24=$Q49,$R$24&lt;$R49))),1,"")</f>
        <v/>
      </c>
      <c r="AK49" s="17" t="str">
        <f>IF(AND(Участники!$A49&lt;&gt;"",OR($Q$25&lt;$Q49,AND($Q$25=$Q49,$R$25&lt;$R49))),1,"")</f>
        <v/>
      </c>
      <c r="AL49" s="17" t="str">
        <f>IF(AND(Участники!$A49&lt;&gt;"",OR($Q$26&lt;$Q49,AND($Q$26=$Q49,$R$26&lt;$R49))),1,"")</f>
        <v/>
      </c>
      <c r="AM49" s="17" t="str">
        <f>IF(AND(Участники!$A49&lt;&gt;"",OR($Q$27&lt;$Q49,AND($Q$27=$Q49,$R$27&lt;$R49))),1,"")</f>
        <v/>
      </c>
      <c r="AN49" s="17" t="str">
        <f>IF(AND(Участники!$A49&lt;&gt;"",OR($Q$28&lt;$Q49,AND($Q$28=$Q49,$R$28&lt;$R49))),1,"")</f>
        <v/>
      </c>
      <c r="AO49" s="17" t="str">
        <f>IF(AND(Участники!$A49&lt;&gt;"",OR($Q$29&lt;$Q49,AND($Q$29=$Q49,$R$29&lt;$R49))),1,"")</f>
        <v/>
      </c>
      <c r="AP49" s="17" t="str">
        <f>IF(AND(Участники!$A49&lt;&gt;"",OR($Q$30&lt;$Q49,AND($Q$30=$Q49,$R$30&lt;$R49))),1,"")</f>
        <v/>
      </c>
      <c r="AQ49" s="17" t="str">
        <f>IF(AND(Участники!$A49&lt;&gt;"",OR($Q$31&lt;$Q49,AND($Q$31=$Q49,$R$31&lt;$R49))),1,"")</f>
        <v/>
      </c>
      <c r="AR49" s="17" t="str">
        <f>IF(AND(Участники!$A49&lt;&gt;"",OR($Q$32&lt;$Q49,AND($Q$32=$Q49,$R$32&lt;$R49))),1,"")</f>
        <v/>
      </c>
      <c r="AS49" s="17" t="str">
        <f>IF(AND(Участники!$A49&lt;&gt;"",OR($Q$33&lt;$Q49,AND($Q$33=$Q49,$R$33&lt;$R49))),1,"")</f>
        <v/>
      </c>
      <c r="AT49" s="17" t="str">
        <f>IF(AND(Участники!$A49&lt;&gt;"",OR($Q$34&lt;$Q49,AND($Q$34=$Q49,$R$34&lt;$R49))),1,"")</f>
        <v/>
      </c>
      <c r="AU49" s="17" t="str">
        <f>IF(AND(Участники!$A49&lt;&gt;"",OR($Q$35&lt;$Q49,AND($Q$35=$Q49,$R$35&lt;$R49))),1,"")</f>
        <v/>
      </c>
      <c r="AV49" s="17" t="str">
        <f>IF(AND(Участники!$A49&lt;&gt;"",OR($Q$36&lt;$Q49,AND($Q$36=$Q49,$R$36&lt;$R49))),1,"")</f>
        <v/>
      </c>
      <c r="AW49" s="17" t="str">
        <f>IF(AND(Участники!$A49&lt;&gt;"",OR($Q$37&lt;$Q49,AND($Q$37=$Q49,$R$37&lt;$R49))),1,"")</f>
        <v/>
      </c>
      <c r="AX49" s="17" t="str">
        <f>IF(AND(Участники!$A49&lt;&gt;"",OR($Q$38&lt;$Q49,AND($Q$38=$Q49,$R$38&lt;$R49))),1,"")</f>
        <v/>
      </c>
      <c r="AY49" s="17" t="str">
        <f>IF(AND(Участники!$A49&lt;&gt;"",OR($Q$39&lt;$Q49,AND($Q$39=$Q49,$R$39&lt;$R49))),1,"")</f>
        <v/>
      </c>
      <c r="AZ49" s="17" t="str">
        <f>IF(AND(Участники!$A49&lt;&gt;"",OR($Q$40&lt;$Q49,AND($Q$40=$Q49,$R$40&lt;$R49))),1,"")</f>
        <v/>
      </c>
      <c r="BA49" s="17" t="str">
        <f>IF(AND(Участники!$A49&lt;&gt;"",OR($Q$41&lt;$Q49,AND($Q$41=$Q49,$R$41&lt;$R49))),1,"")</f>
        <v/>
      </c>
      <c r="BB49" s="17" t="str">
        <f>IF(AND(Участники!$A49&lt;&gt;"",OR($Q$42&lt;$Q49,AND($Q$42=$Q49,$R$42&lt;$R49))),1,"")</f>
        <v/>
      </c>
      <c r="BC49" s="17" t="str">
        <f>IF(AND(Участники!$A49&lt;&gt;"",OR($Q$43&lt;$Q49,AND($Q$43=$Q49,$R$43&lt;$R49))),1,"")</f>
        <v/>
      </c>
      <c r="BD49" s="17" t="str">
        <f>IF(AND(Участники!$A49&lt;&gt;"",OR($Q$44&lt;$Q49,AND($Q$44=$Q49,$R$44&lt;$R49))),1,"")</f>
        <v/>
      </c>
      <c r="BE49" s="17" t="str">
        <f>IF(AND(Участники!$A49&lt;&gt;"",OR($Q$45&lt;$Q49,AND($Q$45=$Q49,$R$45&lt;$R49))),1,"")</f>
        <v/>
      </c>
      <c r="BF49" s="17" t="str">
        <f>IF(AND(Участники!$A49&lt;&gt;"",OR($Q$46&lt;$Q49,AND($Q$46=$Q49,$R$46&lt;$R49))),1,"")</f>
        <v/>
      </c>
      <c r="BG49" s="17" t="str">
        <f>IF(AND(Участники!$A49&lt;&gt;"",OR($Q$47&lt;$Q49,AND($Q$47=$Q49,$R$47&lt;$R49))),1,"")</f>
        <v/>
      </c>
      <c r="BH49" s="17" t="str">
        <f>IF(AND(Участники!$A49&lt;&gt;"",OR($Q$48&lt;$Q49,AND($Q$48=$Q49,$R$48&lt;$R49))),1,"")</f>
        <v/>
      </c>
      <c r="BI49" s="16" t="str">
        <f>IF(AND(Участники!$A49&lt;&gt;"",OR($Q$49&lt;$Q49,AND($Q$49=$Q49,$R$49&lt;$R49))),1,"")</f>
        <v/>
      </c>
      <c r="BJ49" s="17" t="str">
        <f>IF(AND(Участники!$A49&lt;&gt;"",OR($Q$50&lt;$Q49,AND($Q$50=$Q49,$R$50&lt;$R49))),1,"")</f>
        <v/>
      </c>
      <c r="BK49" s="17" t="str">
        <f>IF(AND(Участники!$A49&lt;&gt;"",OR($Q$51&lt;$Q49,AND($Q$51=$Q49,$R$51&lt;$R49))),1,"")</f>
        <v/>
      </c>
      <c r="BL49" s="17" t="str">
        <f>IF(AND(Участники!$A49&lt;&gt;"",OR($Q$52&lt;$Q49,AND($Q$52=$Q49,$R$52&lt;$R49))),1,"")</f>
        <v/>
      </c>
      <c r="BM49" s="17" t="str">
        <f>IF(AND(Участники!$A49&lt;&gt;"",OR($Q$53&lt;$Q49,AND($Q$53=$Q49,$R$53&lt;$R49))),1,"")</f>
        <v/>
      </c>
      <c r="BN49" s="17" t="str">
        <f>IF(AND(Участники!$A49&lt;&gt;"",OR($Q$54&lt;$Q49,AND($Q$54=$Q49,$R$54&lt;$R49))),1,"")</f>
        <v/>
      </c>
      <c r="BO49" s="17" t="str">
        <f>IF(AND(Участники!$A49&lt;&gt;"",OR($Q$55&lt;$Q49,AND($Q$55=$Q49,$R$55&lt;$R49))),1,"")</f>
        <v/>
      </c>
      <c r="BP49" s="17" t="str">
        <f>IF(AND(Участники!$A49&lt;&gt;"",OR($Q$56&lt;$Q49,AND($Q$56=$Q49,$R$56&lt;$R49))),1,"")</f>
        <v/>
      </c>
      <c r="BQ49" s="17" t="str">
        <f>IF(AND(Участники!$A49&lt;&gt;"",OR($Q$57&lt;$Q49,AND($Q$57=$Q49,$R$57&lt;$R49))),1,"")</f>
        <v/>
      </c>
      <c r="BR49" s="17" t="str">
        <f>IF(AND(Участники!$A49&lt;&gt;"",OR($Q$58&lt;$Q49,AND($Q$58=$Q49,$R$58&lt;$R49))),1,"")</f>
        <v/>
      </c>
      <c r="BS49" s="17" t="str">
        <f>IF(AND(Участники!$A49&lt;&gt;"",OR($Q$59&lt;$Q49,AND($Q$59=$Q49,$R$59&lt;$R49))),1,"")</f>
        <v/>
      </c>
      <c r="BT49" s="17" t="str">
        <f>IF(AND(Участники!$A49&lt;&gt;"",OR($Q$60&lt;$Q49,AND($Q$60=$Q49,$R$60&lt;$R49))),1,"")</f>
        <v/>
      </c>
      <c r="BW49" s="17" t="str">
        <f>IF(AND(Участники!$A49&lt;&gt;"",OR($Q$11&gt;$Q49,AND($Q$11=$Q49,$R$11&gt;$R49))),1,"")</f>
        <v/>
      </c>
      <c r="BX49" s="17" t="str">
        <f>IF(AND(Участники!$A49&lt;&gt;"",OR($Q$12&gt;$Q49,AND($Q$12=$Q49,$R$12&gt;$R49))),1,"")</f>
        <v/>
      </c>
      <c r="BY49" s="17" t="str">
        <f>IF(AND(Участники!$A49&lt;&gt;"",OR($Q$13&gt;$Q49,AND($Q$13=$Q49,$R$13&gt;$R49))),1,"")</f>
        <v/>
      </c>
      <c r="BZ49" s="17" t="str">
        <f>IF(AND(Участники!$A49&lt;&gt;"",OR($Q$14&gt;$Q49,AND($Q$14=$Q49,$R$14&gt;$R49))),1,"")</f>
        <v/>
      </c>
      <c r="CA49" s="17" t="str">
        <f>IF(AND(Участники!$A49&lt;&gt;"",OR($Q$15&gt;$Q49,AND($Q$15=$Q49,$R$15&gt;$R49))),1,"")</f>
        <v/>
      </c>
      <c r="CB49" s="17" t="str">
        <f>IF(AND(Участники!$A49&lt;&gt;"",OR($Q$16&gt;$Q49,AND($Q$16=$Q49,$R$16&gt;$R49))),1,"")</f>
        <v/>
      </c>
      <c r="CC49" s="17" t="str">
        <f>IF(AND(Участники!$A49&lt;&gt;"",OR($Q$17&gt;$Q49,AND($Q$17=$Q49,$R$17&gt;$R49))),1,"")</f>
        <v/>
      </c>
      <c r="CD49" s="17" t="str">
        <f>IF(AND(Участники!$A49&lt;&gt;"",OR($Q$18&gt;$Q49,AND($Q$18=$Q49,$R$18&gt;$R49))),1,"")</f>
        <v/>
      </c>
      <c r="CE49" s="17" t="str">
        <f>IF(AND(Участники!$A49&lt;&gt;"",OR($Q$19&gt;$Q49,AND($Q$19=$Q49,$R$19&gt;$R49))),1,"")</f>
        <v/>
      </c>
      <c r="CF49" s="17" t="str">
        <f>IF(AND(Участники!$A49&lt;&gt;"",OR($Q$20&gt;$Q49,AND($Q$20=$Q49,$R$20&gt;$R49))),1,"")</f>
        <v/>
      </c>
      <c r="CG49" s="17" t="str">
        <f>IF(AND(Участники!$A49&lt;&gt;"",OR($Q$21&gt;$Q49,AND($Q$21=$Q49,$R$21&gt;$R49))),1,"")</f>
        <v/>
      </c>
      <c r="CH49" s="17" t="str">
        <f>IF(AND(Участники!$A49&lt;&gt;"",OR($Q$22&gt;$Q49,AND($Q$22=$Q49,$R$22&gt;$R49))),1,"")</f>
        <v/>
      </c>
      <c r="CI49" s="17" t="str">
        <f>IF(AND(Участники!$A49&lt;&gt;"",OR($Q$23&gt;$Q49,AND($Q$23=$Q49,$R$23&gt;$R49))),1,"")</f>
        <v/>
      </c>
      <c r="CJ49" s="17" t="str">
        <f>IF(AND(Участники!$A49&lt;&gt;"",OR($Q$24&gt;$Q49,AND($Q$24=$Q49,$R$24&gt;$R49))),1,"")</f>
        <v/>
      </c>
      <c r="CK49" s="17" t="str">
        <f>IF(AND(Участники!$A49&lt;&gt;"",OR($Q$25&gt;$Q49,AND($Q$25=$Q49,$R$25&gt;$R49))),1,"")</f>
        <v/>
      </c>
      <c r="CL49" s="17" t="str">
        <f>IF(AND(Участники!$A49&lt;&gt;"",OR($Q$26&gt;$Q49,AND($Q$26=$Q49,$R$26&gt;$R49))),1,"")</f>
        <v/>
      </c>
      <c r="CM49" s="17" t="str">
        <f>IF(AND(Участники!$A49&lt;&gt;"",OR($Q$27&gt;$Q49,AND($Q$27=$Q49,$R$27&gt;$R49))),1,"")</f>
        <v/>
      </c>
      <c r="CN49" s="17" t="str">
        <f>IF(AND(Участники!$A49&lt;&gt;"",OR($Q$28&gt;$Q49,AND($Q$28=$Q49,$R$28&gt;$R49))),1,"")</f>
        <v/>
      </c>
      <c r="CO49" s="17" t="str">
        <f>IF(AND(Участники!$A49&lt;&gt;"",OR($Q$29&gt;$Q49,AND($Q$29=$Q49,$R$29&gt;$R49))),1,"")</f>
        <v/>
      </c>
      <c r="CP49" s="17" t="str">
        <f>IF(AND(Участники!$A49&lt;&gt;"",OR($Q$30&gt;$Q49,AND($Q$30=$Q49,$R$30&gt;$R49))),1,"")</f>
        <v/>
      </c>
      <c r="CQ49" s="17" t="str">
        <f>IF(AND(Участники!$A49&lt;&gt;"",OR($Q$31&gt;$Q49,AND($Q$31=$Q49,$R$31&gt;$R49))),1,"")</f>
        <v/>
      </c>
      <c r="CR49" s="17" t="str">
        <f>IF(AND(Участники!$A49&lt;&gt;"",OR($Q$32&gt;$Q49,AND($Q$32=$Q49,$R$32&gt;$R49))),1,"")</f>
        <v/>
      </c>
      <c r="CS49" s="17" t="str">
        <f>IF(AND(Участники!$A49&lt;&gt;"",OR($Q$33&gt;$Q49,AND($Q$33=$Q49,$R$33&gt;$R49))),1,"")</f>
        <v/>
      </c>
      <c r="CT49" s="17" t="str">
        <f>IF(AND(Участники!$A49&lt;&gt;"",OR($Q$34&gt;$Q49,AND($Q$34=$Q49,$R$34&gt;$R49))),1,"")</f>
        <v/>
      </c>
      <c r="CU49" s="17" t="str">
        <f>IF(AND(Участники!$A49&lt;&gt;"",OR($Q$35&gt;$Q49,AND($Q$35=$Q49,$R$35&gt;$R49))),1,"")</f>
        <v/>
      </c>
      <c r="CV49" s="17" t="str">
        <f>IF(AND(Участники!$A49&lt;&gt;"",OR($Q$36&gt;$Q49,AND($Q$36=$Q49,$R$36&gt;$R49))),1,"")</f>
        <v/>
      </c>
      <c r="CW49" s="17" t="str">
        <f>IF(AND(Участники!$A49&lt;&gt;"",OR($Q$37&gt;$Q49,AND($Q$37=$Q49,$R$37&gt;$R49))),1,"")</f>
        <v/>
      </c>
      <c r="CX49" s="17" t="str">
        <f>IF(AND(Участники!$A49&lt;&gt;"",OR($Q$38&gt;$Q49,AND($Q$38=$Q49,$R$38&gt;$R49))),1,"")</f>
        <v/>
      </c>
      <c r="CY49" s="17" t="str">
        <f>IF(AND(Участники!$A49&lt;&gt;"",OR($Q$39&gt;$Q49,AND($Q$39=$Q49,$R$39&gt;$R49))),1,"")</f>
        <v/>
      </c>
      <c r="CZ49" s="17" t="str">
        <f>IF(AND(Участники!$A49&lt;&gt;"",OR($Q$40&gt;$Q49,AND($Q$40=$Q49,$R$40&gt;$R49))),1,"")</f>
        <v/>
      </c>
      <c r="DA49" s="17" t="str">
        <f>IF(AND(Участники!$A49&lt;&gt;"",OR($Q$41&gt;$Q49,AND($Q$41=$Q49,$R$41&gt;$R49))),1,"")</f>
        <v/>
      </c>
      <c r="DB49" s="17" t="str">
        <f>IF(AND(Участники!$A49&lt;&gt;"",OR($Q$42&gt;$Q49,AND($Q$42=$Q49,$R$42&gt;$R49))),1,"")</f>
        <v/>
      </c>
      <c r="DC49" s="17" t="str">
        <f>IF(AND(Участники!$A49&lt;&gt;"",OR($Q$43&gt;$Q49,AND($Q$43=$Q49,$R$43&gt;$R49))),1,"")</f>
        <v/>
      </c>
      <c r="DD49" s="17" t="str">
        <f>IF(AND(Участники!$A49&lt;&gt;"",OR($Q$44&gt;$Q49,AND($Q$44=$Q49,$R$44&gt;$R49))),1,"")</f>
        <v/>
      </c>
      <c r="DE49" s="17" t="str">
        <f>IF(AND(Участники!$A49&lt;&gt;"",OR($Q$45&gt;$Q49,AND($Q$45=$Q49,$R$45&gt;$R49))),1,"")</f>
        <v/>
      </c>
      <c r="DF49" s="17" t="str">
        <f>IF(AND(Участники!$A49&lt;&gt;"",OR($Q$46&gt;$Q49,AND($Q$46=$Q49,$R$46&gt;$R49))),1,"")</f>
        <v/>
      </c>
      <c r="DG49" s="17" t="str">
        <f>IF(AND(Участники!$A49&lt;&gt;"",OR($Q$47&gt;$Q49,AND($Q$47=$Q49,$R$47&gt;$R49))),1,"")</f>
        <v/>
      </c>
      <c r="DH49" s="17" t="str">
        <f>IF(AND(Участники!$A49&lt;&gt;"",OR($Q$48&gt;$Q49,AND($Q$48=$Q49,$R$48&gt;$R49))),1,"")</f>
        <v/>
      </c>
      <c r="DI49" s="16" t="str">
        <f>IF(AND(Участники!$A49&lt;&gt;"",OR($Q$49&gt;$Q49,AND($Q$49=$Q49,$R$49&gt;$R49))),1,"")</f>
        <v/>
      </c>
      <c r="DJ49" s="17" t="str">
        <f>IF(AND(Участники!$A49&lt;&gt;"",OR($Q$50&gt;$Q49,AND($Q$50=$Q49,$R$50&gt;$R49))),1,"")</f>
        <v/>
      </c>
      <c r="DK49" s="17" t="str">
        <f>IF(AND(Участники!$A49&lt;&gt;"",OR($Q$51&gt;$Q49,AND($Q$51=$Q49,$R$51&gt;$R49))),1,"")</f>
        <v/>
      </c>
      <c r="DL49" s="17" t="str">
        <f>IF(AND(Участники!$A49&lt;&gt;"",OR($Q$52&gt;$Q49,AND($Q$52=$Q49,$R$52&gt;$R49))),1,"")</f>
        <v/>
      </c>
      <c r="DM49" s="17" t="str">
        <f>IF(AND(Участники!$A49&lt;&gt;"",OR($Q$53&gt;$Q49,AND($Q$53=$Q49,$R$53&gt;$R49))),1,"")</f>
        <v/>
      </c>
      <c r="DN49" s="17" t="str">
        <f>IF(AND(Участники!$A49&lt;&gt;"",OR($Q$54&gt;$Q49,AND($Q$54=$Q49,$R$54&gt;$R49))),1,"")</f>
        <v/>
      </c>
      <c r="DO49" s="17" t="str">
        <f>IF(AND(Участники!$A49&lt;&gt;"",OR($Q$55&gt;$Q49,AND($Q$55=$Q49,$R$55&gt;$R49))),1,"")</f>
        <v/>
      </c>
      <c r="DP49" s="17" t="str">
        <f>IF(AND(Участники!$A49&lt;&gt;"",OR($Q$56&gt;$Q49,AND($Q$56=$Q49,$R$56&gt;$R49))),1,"")</f>
        <v/>
      </c>
      <c r="DQ49" s="17" t="str">
        <f>IF(AND(Участники!$A49&lt;&gt;"",OR($Q$57&gt;$Q49,AND($Q$57=$Q49,$R$57&gt;$R49))),1,"")</f>
        <v/>
      </c>
      <c r="DR49" s="17" t="str">
        <f>IF(AND(Участники!$A49&lt;&gt;"",OR($Q$58&gt;$Q49,AND($Q$58=$Q49,$R$58&gt;$R49))),1,"")</f>
        <v/>
      </c>
      <c r="DS49" s="17" t="str">
        <f>IF(AND(Участники!$A49&lt;&gt;"",OR($Q$59&gt;$Q49,AND($Q$59=$Q49,$R$59&gt;$R49))),1,"")</f>
        <v/>
      </c>
      <c r="DT49" s="17" t="str">
        <f>IF(AND(Участники!$A49&lt;&gt;"",OR($Q$60&gt;$Q49,AND($Q$60=$Q49,$R$60&gt;$R49))),1,"")</f>
        <v/>
      </c>
      <c r="DV49" s="18">
        <v>1</v>
      </c>
      <c r="DW49" s="19" t="str">
        <f>IF(Участники!A49="","",IF($BI$61+1=Участники!$B$6-DI$61,$BI$61+1,$BI$61+SUMIF(S$11:S49,CONCATENATE("=",S49),DV$11:DV49)))</f>
        <v/>
      </c>
    </row>
    <row r="50" spans="1:127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14" t="str">
        <f>Тур1!N50</f>
        <v/>
      </c>
      <c r="P50" s="14" t="str">
        <f>Тур2!N50</f>
        <v/>
      </c>
      <c r="Q50" s="25" t="str">
        <f t="shared" si="0"/>
        <v/>
      </c>
      <c r="R50" s="25" t="str">
        <f>IF(A50="","",Тур1!O50+Тур2!O50)</f>
        <v/>
      </c>
      <c r="S50" s="15" t="str">
        <f>IF(Участники!A50="","",IF($BJ$61+1=Участники!$B$6-DJ$61,$BJ$61+1,CONCATENATE($BJ$61+1,"-",Участники!$B$6-DJ$61)))</f>
        <v/>
      </c>
      <c r="W50" s="17" t="str">
        <f>IF(AND(Участники!$A50&lt;&gt;"",OR($Q$11&lt;$Q50,AND($Q$11=$Q50,$R$11&lt;$R50))),1,"")</f>
        <v/>
      </c>
      <c r="X50" s="17" t="str">
        <f>IF(AND(Участники!$A50&lt;&gt;"",OR($Q$12&lt;$Q50,AND($Q$12=$Q50,$R$12&lt;$R50))),1,"")</f>
        <v/>
      </c>
      <c r="Y50" s="17" t="str">
        <f>IF(AND(Участники!$A50&lt;&gt;"",OR($Q$13&lt;$Q50,AND($Q$13=$Q50,$R$13&lt;$R50))),1,"")</f>
        <v/>
      </c>
      <c r="Z50" s="17" t="str">
        <f>IF(AND(Участники!$A50&lt;&gt;"",OR($Q$14&lt;$Q50,AND($Q$14=$Q50,$R$14&lt;$R50))),1,"")</f>
        <v/>
      </c>
      <c r="AA50" s="17" t="str">
        <f>IF(AND(Участники!$A50&lt;&gt;"",OR($Q$15&lt;$Q50,AND($Q$15=$Q50,$R$15&lt;$R50))),1,"")</f>
        <v/>
      </c>
      <c r="AB50" s="17" t="str">
        <f>IF(AND(Участники!$A50&lt;&gt;"",OR($Q$16&lt;$Q50,AND($Q$16=$Q50,$R$16&lt;$R50))),1,"")</f>
        <v/>
      </c>
      <c r="AC50" s="17" t="str">
        <f>IF(AND(Участники!$A50&lt;&gt;"",OR($Q$17&lt;$Q50,AND($Q$17=$Q50,$R$17&lt;$R50))),1,"")</f>
        <v/>
      </c>
      <c r="AD50" s="17" t="str">
        <f>IF(AND(Участники!$A50&lt;&gt;"",OR($Q$18&lt;$Q50,AND($Q$18=$Q50,$R$18&lt;$R50))),1,"")</f>
        <v/>
      </c>
      <c r="AE50" s="17" t="str">
        <f>IF(AND(Участники!$A50&lt;&gt;"",OR($Q$19&lt;$Q50,AND($Q$19=$Q50,$R$19&lt;$R50))),1,"")</f>
        <v/>
      </c>
      <c r="AF50" s="17" t="str">
        <f>IF(AND(Участники!$A50&lt;&gt;"",OR($Q$20&lt;$Q50,AND($Q$20=$Q50,$R$20&lt;$R50))),1,"")</f>
        <v/>
      </c>
      <c r="AG50" s="17" t="str">
        <f>IF(AND(Участники!$A50&lt;&gt;"",OR($Q$21&lt;$Q50,AND($Q$21=$Q50,$R$21&lt;$R50))),1,"")</f>
        <v/>
      </c>
      <c r="AH50" s="17" t="str">
        <f>IF(AND(Участники!$A50&lt;&gt;"",OR($Q$22&lt;$Q50,AND($Q$22=$Q50,$R$22&lt;$R50))),1,"")</f>
        <v/>
      </c>
      <c r="AI50" s="17" t="str">
        <f>IF(AND(Участники!$A50&lt;&gt;"",OR($Q$23&lt;$Q50,AND($Q$23=$Q50,$R$23&lt;$R50))),1,"")</f>
        <v/>
      </c>
      <c r="AJ50" s="17" t="str">
        <f>IF(AND(Участники!$A50&lt;&gt;"",OR($Q$24&lt;$Q50,AND($Q$24=$Q50,$R$24&lt;$R50))),1,"")</f>
        <v/>
      </c>
      <c r="AK50" s="17" t="str">
        <f>IF(AND(Участники!$A50&lt;&gt;"",OR($Q$25&lt;$Q50,AND($Q$25=$Q50,$R$25&lt;$R50))),1,"")</f>
        <v/>
      </c>
      <c r="AL50" s="17" t="str">
        <f>IF(AND(Участники!$A50&lt;&gt;"",OR($Q$26&lt;$Q50,AND($Q$26=$Q50,$R$26&lt;$R50))),1,"")</f>
        <v/>
      </c>
      <c r="AM50" s="17" t="str">
        <f>IF(AND(Участники!$A50&lt;&gt;"",OR($Q$27&lt;$Q50,AND($Q$27=$Q50,$R$27&lt;$R50))),1,"")</f>
        <v/>
      </c>
      <c r="AN50" s="17" t="str">
        <f>IF(AND(Участники!$A50&lt;&gt;"",OR($Q$28&lt;$Q50,AND($Q$28=$Q50,$R$28&lt;$R50))),1,"")</f>
        <v/>
      </c>
      <c r="AO50" s="17" t="str">
        <f>IF(AND(Участники!$A50&lt;&gt;"",OR($Q$29&lt;$Q50,AND($Q$29=$Q50,$R$29&lt;$R50))),1,"")</f>
        <v/>
      </c>
      <c r="AP50" s="17" t="str">
        <f>IF(AND(Участники!$A50&lt;&gt;"",OR($Q$30&lt;$Q50,AND($Q$30=$Q50,$R$30&lt;$R50))),1,"")</f>
        <v/>
      </c>
      <c r="AQ50" s="17" t="str">
        <f>IF(AND(Участники!$A50&lt;&gt;"",OR($Q$31&lt;$Q50,AND($Q$31=$Q50,$R$31&lt;$R50))),1,"")</f>
        <v/>
      </c>
      <c r="AR50" s="17" t="str">
        <f>IF(AND(Участники!$A50&lt;&gt;"",OR($Q$32&lt;$Q50,AND($Q$32=$Q50,$R$32&lt;$R50))),1,"")</f>
        <v/>
      </c>
      <c r="AS50" s="17" t="str">
        <f>IF(AND(Участники!$A50&lt;&gt;"",OR($Q$33&lt;$Q50,AND($Q$33=$Q50,$R$33&lt;$R50))),1,"")</f>
        <v/>
      </c>
      <c r="AT50" s="17" t="str">
        <f>IF(AND(Участники!$A50&lt;&gt;"",OR($Q$34&lt;$Q50,AND($Q$34=$Q50,$R$34&lt;$R50))),1,"")</f>
        <v/>
      </c>
      <c r="AU50" s="17" t="str">
        <f>IF(AND(Участники!$A50&lt;&gt;"",OR($Q$35&lt;$Q50,AND($Q$35=$Q50,$R$35&lt;$R50))),1,"")</f>
        <v/>
      </c>
      <c r="AV50" s="17" t="str">
        <f>IF(AND(Участники!$A50&lt;&gt;"",OR($Q$36&lt;$Q50,AND($Q$36=$Q50,$R$36&lt;$R50))),1,"")</f>
        <v/>
      </c>
      <c r="AW50" s="17" t="str">
        <f>IF(AND(Участники!$A50&lt;&gt;"",OR($Q$37&lt;$Q50,AND($Q$37=$Q50,$R$37&lt;$R50))),1,"")</f>
        <v/>
      </c>
      <c r="AX50" s="17" t="str">
        <f>IF(AND(Участники!$A50&lt;&gt;"",OR($Q$38&lt;$Q50,AND($Q$38=$Q50,$R$38&lt;$R50))),1,"")</f>
        <v/>
      </c>
      <c r="AY50" s="17" t="str">
        <f>IF(AND(Участники!$A50&lt;&gt;"",OR($Q$39&lt;$Q50,AND($Q$39=$Q50,$R$39&lt;$R50))),1,"")</f>
        <v/>
      </c>
      <c r="AZ50" s="17" t="str">
        <f>IF(AND(Участники!$A50&lt;&gt;"",OR($Q$40&lt;$Q50,AND($Q$40=$Q50,$R$40&lt;$R50))),1,"")</f>
        <v/>
      </c>
      <c r="BA50" s="17" t="str">
        <f>IF(AND(Участники!$A50&lt;&gt;"",OR($Q$41&lt;$Q50,AND($Q$41=$Q50,$R$41&lt;$R50))),1,"")</f>
        <v/>
      </c>
      <c r="BB50" s="17" t="str">
        <f>IF(AND(Участники!$A50&lt;&gt;"",OR($Q$42&lt;$Q50,AND($Q$42=$Q50,$R$42&lt;$R50))),1,"")</f>
        <v/>
      </c>
      <c r="BC50" s="17" t="str">
        <f>IF(AND(Участники!$A50&lt;&gt;"",OR($Q$43&lt;$Q50,AND($Q$43=$Q50,$R$43&lt;$R50))),1,"")</f>
        <v/>
      </c>
      <c r="BD50" s="17" t="str">
        <f>IF(AND(Участники!$A50&lt;&gt;"",OR($Q$44&lt;$Q50,AND($Q$44=$Q50,$R$44&lt;$R50))),1,"")</f>
        <v/>
      </c>
      <c r="BE50" s="17" t="str">
        <f>IF(AND(Участники!$A50&lt;&gt;"",OR($Q$45&lt;$Q50,AND($Q$45=$Q50,$R$45&lt;$R50))),1,"")</f>
        <v/>
      </c>
      <c r="BF50" s="17" t="str">
        <f>IF(AND(Участники!$A50&lt;&gt;"",OR($Q$46&lt;$Q50,AND($Q$46=$Q50,$R$46&lt;$R50))),1,"")</f>
        <v/>
      </c>
      <c r="BG50" s="17" t="str">
        <f>IF(AND(Участники!$A50&lt;&gt;"",OR($Q$47&lt;$Q50,AND($Q$47=$Q50,$R$47&lt;$R50))),1,"")</f>
        <v/>
      </c>
      <c r="BH50" s="17" t="str">
        <f>IF(AND(Участники!$A50&lt;&gt;"",OR($Q$48&lt;$Q50,AND($Q$48=$Q50,$R$48&lt;$R50))),1,"")</f>
        <v/>
      </c>
      <c r="BI50" s="17" t="str">
        <f>IF(AND(Участники!$A50&lt;&gt;"",OR($Q$49&lt;$Q50,AND($Q$49=$Q50,$R$49&lt;$R50))),1,"")</f>
        <v/>
      </c>
      <c r="BJ50" s="16" t="str">
        <f>IF(AND(Участники!$A50&lt;&gt;"",OR($Q$50&lt;$Q50,AND($Q$50=$Q50,$R$50&lt;$R50))),1,"")</f>
        <v/>
      </c>
      <c r="BK50" s="17" t="str">
        <f>IF(AND(Участники!$A50&lt;&gt;"",OR($Q$51&lt;$Q50,AND($Q$51=$Q50,$R$51&lt;$R50))),1,"")</f>
        <v/>
      </c>
      <c r="BL50" s="17" t="str">
        <f>IF(AND(Участники!$A50&lt;&gt;"",OR($Q$52&lt;$Q50,AND($Q$52=$Q50,$R$52&lt;$R50))),1,"")</f>
        <v/>
      </c>
      <c r="BM50" s="17" t="str">
        <f>IF(AND(Участники!$A50&lt;&gt;"",OR($Q$53&lt;$Q50,AND($Q$53=$Q50,$R$53&lt;$R50))),1,"")</f>
        <v/>
      </c>
      <c r="BN50" s="17" t="str">
        <f>IF(AND(Участники!$A50&lt;&gt;"",OR($Q$54&lt;$Q50,AND($Q$54=$Q50,$R$54&lt;$R50))),1,"")</f>
        <v/>
      </c>
      <c r="BO50" s="17" t="str">
        <f>IF(AND(Участники!$A50&lt;&gt;"",OR($Q$55&lt;$Q50,AND($Q$55=$Q50,$R$55&lt;$R50))),1,"")</f>
        <v/>
      </c>
      <c r="BP50" s="17" t="str">
        <f>IF(AND(Участники!$A50&lt;&gt;"",OR($Q$56&lt;$Q50,AND($Q$56=$Q50,$R$56&lt;$R50))),1,"")</f>
        <v/>
      </c>
      <c r="BQ50" s="17" t="str">
        <f>IF(AND(Участники!$A50&lt;&gt;"",OR($Q$57&lt;$Q50,AND($Q$57=$Q50,$R$57&lt;$R50))),1,"")</f>
        <v/>
      </c>
      <c r="BR50" s="17" t="str">
        <f>IF(AND(Участники!$A50&lt;&gt;"",OR($Q$58&lt;$Q50,AND($Q$58=$Q50,$R$58&lt;$R50))),1,"")</f>
        <v/>
      </c>
      <c r="BS50" s="17" t="str">
        <f>IF(AND(Участники!$A50&lt;&gt;"",OR($Q$59&lt;$Q50,AND($Q$59=$Q50,$R$59&lt;$R50))),1,"")</f>
        <v/>
      </c>
      <c r="BT50" s="17" t="str">
        <f>IF(AND(Участники!$A50&lt;&gt;"",OR($Q$60&lt;$Q50,AND($Q$60=$Q50,$R$60&lt;$R50))),1,"")</f>
        <v/>
      </c>
      <c r="BW50" s="17" t="str">
        <f>IF(AND(Участники!$A50&lt;&gt;"",OR($Q$11&gt;$Q50,AND($Q$11=$Q50,$R$11&gt;$R50))),1,"")</f>
        <v/>
      </c>
      <c r="BX50" s="17" t="str">
        <f>IF(AND(Участники!$A50&lt;&gt;"",OR($Q$12&gt;$Q50,AND($Q$12=$Q50,$R$12&gt;$R50))),1,"")</f>
        <v/>
      </c>
      <c r="BY50" s="17" t="str">
        <f>IF(AND(Участники!$A50&lt;&gt;"",OR($Q$13&gt;$Q50,AND($Q$13=$Q50,$R$13&gt;$R50))),1,"")</f>
        <v/>
      </c>
      <c r="BZ50" s="17" t="str">
        <f>IF(AND(Участники!$A50&lt;&gt;"",OR($Q$14&gt;$Q50,AND($Q$14=$Q50,$R$14&gt;$R50))),1,"")</f>
        <v/>
      </c>
      <c r="CA50" s="17" t="str">
        <f>IF(AND(Участники!$A50&lt;&gt;"",OR($Q$15&gt;$Q50,AND($Q$15=$Q50,$R$15&gt;$R50))),1,"")</f>
        <v/>
      </c>
      <c r="CB50" s="17" t="str">
        <f>IF(AND(Участники!$A50&lt;&gt;"",OR($Q$16&gt;$Q50,AND($Q$16=$Q50,$R$16&gt;$R50))),1,"")</f>
        <v/>
      </c>
      <c r="CC50" s="17" t="str">
        <f>IF(AND(Участники!$A50&lt;&gt;"",OR($Q$17&gt;$Q50,AND($Q$17=$Q50,$R$17&gt;$R50))),1,"")</f>
        <v/>
      </c>
      <c r="CD50" s="17" t="str">
        <f>IF(AND(Участники!$A50&lt;&gt;"",OR($Q$18&gt;$Q50,AND($Q$18=$Q50,$R$18&gt;$R50))),1,"")</f>
        <v/>
      </c>
      <c r="CE50" s="17" t="str">
        <f>IF(AND(Участники!$A50&lt;&gt;"",OR($Q$19&gt;$Q50,AND($Q$19=$Q50,$R$19&gt;$R50))),1,"")</f>
        <v/>
      </c>
      <c r="CF50" s="17" t="str">
        <f>IF(AND(Участники!$A50&lt;&gt;"",OR($Q$20&gt;$Q50,AND($Q$20=$Q50,$R$20&gt;$R50))),1,"")</f>
        <v/>
      </c>
      <c r="CG50" s="17" t="str">
        <f>IF(AND(Участники!$A50&lt;&gt;"",OR($Q$21&gt;$Q50,AND($Q$21=$Q50,$R$21&gt;$R50))),1,"")</f>
        <v/>
      </c>
      <c r="CH50" s="17" t="str">
        <f>IF(AND(Участники!$A50&lt;&gt;"",OR($Q$22&gt;$Q50,AND($Q$22=$Q50,$R$22&gt;$R50))),1,"")</f>
        <v/>
      </c>
      <c r="CI50" s="17" t="str">
        <f>IF(AND(Участники!$A50&lt;&gt;"",OR($Q$23&gt;$Q50,AND($Q$23=$Q50,$R$23&gt;$R50))),1,"")</f>
        <v/>
      </c>
      <c r="CJ50" s="17" t="str">
        <f>IF(AND(Участники!$A50&lt;&gt;"",OR($Q$24&gt;$Q50,AND($Q$24=$Q50,$R$24&gt;$R50))),1,"")</f>
        <v/>
      </c>
      <c r="CK50" s="17" t="str">
        <f>IF(AND(Участники!$A50&lt;&gt;"",OR($Q$25&gt;$Q50,AND($Q$25=$Q50,$R$25&gt;$R50))),1,"")</f>
        <v/>
      </c>
      <c r="CL50" s="17" t="str">
        <f>IF(AND(Участники!$A50&lt;&gt;"",OR($Q$26&gt;$Q50,AND($Q$26=$Q50,$R$26&gt;$R50))),1,"")</f>
        <v/>
      </c>
      <c r="CM50" s="17" t="str">
        <f>IF(AND(Участники!$A50&lt;&gt;"",OR($Q$27&gt;$Q50,AND($Q$27=$Q50,$R$27&gt;$R50))),1,"")</f>
        <v/>
      </c>
      <c r="CN50" s="17" t="str">
        <f>IF(AND(Участники!$A50&lt;&gt;"",OR($Q$28&gt;$Q50,AND($Q$28=$Q50,$R$28&gt;$R50))),1,"")</f>
        <v/>
      </c>
      <c r="CO50" s="17" t="str">
        <f>IF(AND(Участники!$A50&lt;&gt;"",OR($Q$29&gt;$Q50,AND($Q$29=$Q50,$R$29&gt;$R50))),1,"")</f>
        <v/>
      </c>
      <c r="CP50" s="17" t="str">
        <f>IF(AND(Участники!$A50&lt;&gt;"",OR($Q$30&gt;$Q50,AND($Q$30=$Q50,$R$30&gt;$R50))),1,"")</f>
        <v/>
      </c>
      <c r="CQ50" s="17" t="str">
        <f>IF(AND(Участники!$A50&lt;&gt;"",OR($Q$31&gt;$Q50,AND($Q$31=$Q50,$R$31&gt;$R50))),1,"")</f>
        <v/>
      </c>
      <c r="CR50" s="17" t="str">
        <f>IF(AND(Участники!$A50&lt;&gt;"",OR($Q$32&gt;$Q50,AND($Q$32=$Q50,$R$32&gt;$R50))),1,"")</f>
        <v/>
      </c>
      <c r="CS50" s="17" t="str">
        <f>IF(AND(Участники!$A50&lt;&gt;"",OR($Q$33&gt;$Q50,AND($Q$33=$Q50,$R$33&gt;$R50))),1,"")</f>
        <v/>
      </c>
      <c r="CT50" s="17" t="str">
        <f>IF(AND(Участники!$A50&lt;&gt;"",OR($Q$34&gt;$Q50,AND($Q$34=$Q50,$R$34&gt;$R50))),1,"")</f>
        <v/>
      </c>
      <c r="CU50" s="17" t="str">
        <f>IF(AND(Участники!$A50&lt;&gt;"",OR($Q$35&gt;$Q50,AND($Q$35=$Q50,$R$35&gt;$R50))),1,"")</f>
        <v/>
      </c>
      <c r="CV50" s="17" t="str">
        <f>IF(AND(Участники!$A50&lt;&gt;"",OR($Q$36&gt;$Q50,AND($Q$36=$Q50,$R$36&gt;$R50))),1,"")</f>
        <v/>
      </c>
      <c r="CW50" s="17" t="str">
        <f>IF(AND(Участники!$A50&lt;&gt;"",OR($Q$37&gt;$Q50,AND($Q$37=$Q50,$R$37&gt;$R50))),1,"")</f>
        <v/>
      </c>
      <c r="CX50" s="17" t="str">
        <f>IF(AND(Участники!$A50&lt;&gt;"",OR($Q$38&gt;$Q50,AND($Q$38=$Q50,$R$38&gt;$R50))),1,"")</f>
        <v/>
      </c>
      <c r="CY50" s="17" t="str">
        <f>IF(AND(Участники!$A50&lt;&gt;"",OR($Q$39&gt;$Q50,AND($Q$39=$Q50,$R$39&gt;$R50))),1,"")</f>
        <v/>
      </c>
      <c r="CZ50" s="17" t="str">
        <f>IF(AND(Участники!$A50&lt;&gt;"",OR($Q$40&gt;$Q50,AND($Q$40=$Q50,$R$40&gt;$R50))),1,"")</f>
        <v/>
      </c>
      <c r="DA50" s="17" t="str">
        <f>IF(AND(Участники!$A50&lt;&gt;"",OR($Q$41&gt;$Q50,AND($Q$41=$Q50,$R$41&gt;$R50))),1,"")</f>
        <v/>
      </c>
      <c r="DB50" s="17" t="str">
        <f>IF(AND(Участники!$A50&lt;&gt;"",OR($Q$42&gt;$Q50,AND($Q$42=$Q50,$R$42&gt;$R50))),1,"")</f>
        <v/>
      </c>
      <c r="DC50" s="17" t="str">
        <f>IF(AND(Участники!$A50&lt;&gt;"",OR($Q$43&gt;$Q50,AND($Q$43=$Q50,$R$43&gt;$R50))),1,"")</f>
        <v/>
      </c>
      <c r="DD50" s="17" t="str">
        <f>IF(AND(Участники!$A50&lt;&gt;"",OR($Q$44&gt;$Q50,AND($Q$44=$Q50,$R$44&gt;$R50))),1,"")</f>
        <v/>
      </c>
      <c r="DE50" s="17" t="str">
        <f>IF(AND(Участники!$A50&lt;&gt;"",OR($Q$45&gt;$Q50,AND($Q$45=$Q50,$R$45&gt;$R50))),1,"")</f>
        <v/>
      </c>
      <c r="DF50" s="17" t="str">
        <f>IF(AND(Участники!$A50&lt;&gt;"",OR($Q$46&gt;$Q50,AND($Q$46=$Q50,$R$46&gt;$R50))),1,"")</f>
        <v/>
      </c>
      <c r="DG50" s="17" t="str">
        <f>IF(AND(Участники!$A50&lt;&gt;"",OR($Q$47&gt;$Q50,AND($Q$47=$Q50,$R$47&gt;$R50))),1,"")</f>
        <v/>
      </c>
      <c r="DH50" s="17" t="str">
        <f>IF(AND(Участники!$A50&lt;&gt;"",OR($Q$48&gt;$Q50,AND($Q$48=$Q50,$R$48&gt;$R50))),1,"")</f>
        <v/>
      </c>
      <c r="DI50" s="17" t="str">
        <f>IF(AND(Участники!$A50&lt;&gt;"",OR($Q$49&gt;$Q50,AND($Q$49=$Q50,$R$49&gt;$R50))),1,"")</f>
        <v/>
      </c>
      <c r="DJ50" s="16" t="str">
        <f>IF(AND(Участники!$A50&lt;&gt;"",OR($Q$50&gt;$Q50,AND($Q$50=$Q50,$R$50&gt;$R50))),1,"")</f>
        <v/>
      </c>
      <c r="DK50" s="17" t="str">
        <f>IF(AND(Участники!$A50&lt;&gt;"",OR($Q$51&gt;$Q50,AND($Q$51=$Q50,$R$51&gt;$R50))),1,"")</f>
        <v/>
      </c>
      <c r="DL50" s="17" t="str">
        <f>IF(AND(Участники!$A50&lt;&gt;"",OR($Q$52&gt;$Q50,AND($Q$52=$Q50,$R$52&gt;$R50))),1,"")</f>
        <v/>
      </c>
      <c r="DM50" s="17" t="str">
        <f>IF(AND(Участники!$A50&lt;&gt;"",OR($Q$53&gt;$Q50,AND($Q$53=$Q50,$R$53&gt;$R50))),1,"")</f>
        <v/>
      </c>
      <c r="DN50" s="17" t="str">
        <f>IF(AND(Участники!$A50&lt;&gt;"",OR($Q$54&gt;$Q50,AND($Q$54=$Q50,$R$54&gt;$R50))),1,"")</f>
        <v/>
      </c>
      <c r="DO50" s="17" t="str">
        <f>IF(AND(Участники!$A50&lt;&gt;"",OR($Q$55&gt;$Q50,AND($Q$55=$Q50,$R$55&gt;$R50))),1,"")</f>
        <v/>
      </c>
      <c r="DP50" s="17" t="str">
        <f>IF(AND(Участники!$A50&lt;&gt;"",OR($Q$56&gt;$Q50,AND($Q$56=$Q50,$R$56&gt;$R50))),1,"")</f>
        <v/>
      </c>
      <c r="DQ50" s="17" t="str">
        <f>IF(AND(Участники!$A50&lt;&gt;"",OR($Q$57&gt;$Q50,AND($Q$57=$Q50,$R$57&gt;$R50))),1,"")</f>
        <v/>
      </c>
      <c r="DR50" s="17" t="str">
        <f>IF(AND(Участники!$A50&lt;&gt;"",OR($Q$58&gt;$Q50,AND($Q$58=$Q50,$R$58&gt;$R50))),1,"")</f>
        <v/>
      </c>
      <c r="DS50" s="17" t="str">
        <f>IF(AND(Участники!$A50&lt;&gt;"",OR($Q$59&gt;$Q50,AND($Q$59=$Q50,$R$59&gt;$R50))),1,"")</f>
        <v/>
      </c>
      <c r="DT50" s="17" t="str">
        <f>IF(AND(Участники!$A50&lt;&gt;"",OR($Q$60&gt;$Q50,AND($Q$60=$Q50,$R$60&gt;$R50))),1,"")</f>
        <v/>
      </c>
      <c r="DV50" s="18">
        <v>1</v>
      </c>
      <c r="DW50" s="19" t="str">
        <f>IF(Участники!A50="","",IF($BJ$61+1=Участники!$B$6-DJ$61,$BJ$61+1,$BJ$61+SUMIF(S$11:S50,CONCATENATE("=",S50),DV$11:DV50)))</f>
        <v/>
      </c>
    </row>
    <row r="51" spans="1:127" x14ac:dyDescent="0.25">
      <c r="A51" s="2"/>
      <c r="B51" s="2"/>
      <c r="C51" s="2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14" t="str">
        <f>Тур1!N51</f>
        <v/>
      </c>
      <c r="P51" s="14" t="str">
        <f>Тур2!N51</f>
        <v/>
      </c>
      <c r="Q51" s="25" t="str">
        <f t="shared" si="0"/>
        <v/>
      </c>
      <c r="R51" s="3"/>
      <c r="S51" s="15" t="str">
        <f>IF(Участники!A51="","",IF($BK$61+1=Участники!$B$6-DK$61,$BK$61+1,CONCATENATE($BK$61+1,"-",Участники!$B$6-DK$61)))</f>
        <v/>
      </c>
      <c r="W51" s="17" t="str">
        <f>IF(AND(Участники!$A51&lt;&gt;"",OR($Q$11&lt;$Q51,AND($Q$11=$Q51,$R$11&lt;$R51))),1,"")</f>
        <v/>
      </c>
      <c r="X51" s="17" t="str">
        <f>IF(AND(Участники!$A51&lt;&gt;"",OR($Q$12&lt;$Q51,AND($Q$12=$Q51,$R$12&lt;$R51))),1,"")</f>
        <v/>
      </c>
      <c r="Y51" s="17" t="str">
        <f>IF(AND(Участники!$A51&lt;&gt;"",OR($Q$13&lt;$Q51,AND($Q$13=$Q51,$R$13&lt;$R51))),1,"")</f>
        <v/>
      </c>
      <c r="Z51" s="17" t="str">
        <f>IF(AND(Участники!$A51&lt;&gt;"",OR($Q$14&lt;$Q51,AND($Q$14=$Q51,$R$14&lt;$R51))),1,"")</f>
        <v/>
      </c>
      <c r="AA51" s="17" t="str">
        <f>IF(AND(Участники!$A51&lt;&gt;"",OR($Q$15&lt;$Q51,AND($Q$15=$Q51,$R$15&lt;$R51))),1,"")</f>
        <v/>
      </c>
      <c r="AB51" s="17" t="str">
        <f>IF(AND(Участники!$A51&lt;&gt;"",OR($Q$16&lt;$Q51,AND($Q$16=$Q51,$R$16&lt;$R51))),1,"")</f>
        <v/>
      </c>
      <c r="AC51" s="17" t="str">
        <f>IF(AND(Участники!$A51&lt;&gt;"",OR($Q$17&lt;$Q51,AND($Q$17=$Q51,$R$17&lt;$R51))),1,"")</f>
        <v/>
      </c>
      <c r="AD51" s="17" t="str">
        <f>IF(AND(Участники!$A51&lt;&gt;"",OR($Q$18&lt;$Q51,AND($Q$18=$Q51,$R$18&lt;$R51))),1,"")</f>
        <v/>
      </c>
      <c r="AE51" s="17" t="str">
        <f>IF(AND(Участники!$A51&lt;&gt;"",OR($Q$19&lt;$Q51,AND($Q$19=$Q51,$R$19&lt;$R51))),1,"")</f>
        <v/>
      </c>
      <c r="AF51" s="17" t="str">
        <f>IF(AND(Участники!$A51&lt;&gt;"",OR($Q$20&lt;$Q51,AND($Q$20=$Q51,$R$20&lt;$R51))),1,"")</f>
        <v/>
      </c>
      <c r="AG51" s="17" t="str">
        <f>IF(AND(Участники!$A51&lt;&gt;"",OR($Q$21&lt;$Q51,AND($Q$21=$Q51,$R$21&lt;$R51))),1,"")</f>
        <v/>
      </c>
      <c r="AH51" s="17" t="str">
        <f>IF(AND(Участники!$A51&lt;&gt;"",OR($Q$22&lt;$Q51,AND($Q$22=$Q51,$R$22&lt;$R51))),1,"")</f>
        <v/>
      </c>
      <c r="AI51" s="17" t="str">
        <f>IF(AND(Участники!$A51&lt;&gt;"",OR($Q$23&lt;$Q51,AND($Q$23=$Q51,$R$23&lt;$R51))),1,"")</f>
        <v/>
      </c>
      <c r="AJ51" s="17" t="str">
        <f>IF(AND(Участники!$A51&lt;&gt;"",OR($Q$24&lt;$Q51,AND($Q$24=$Q51,$R$24&lt;$R51))),1,"")</f>
        <v/>
      </c>
      <c r="AK51" s="17" t="str">
        <f>IF(AND(Участники!$A51&lt;&gt;"",OR($Q$25&lt;$Q51,AND($Q$25=$Q51,$R$25&lt;$R51))),1,"")</f>
        <v/>
      </c>
      <c r="AL51" s="17" t="str">
        <f>IF(AND(Участники!$A51&lt;&gt;"",OR($Q$26&lt;$Q51,AND($Q$26=$Q51,$R$26&lt;$R51))),1,"")</f>
        <v/>
      </c>
      <c r="AM51" s="17" t="str">
        <f>IF(AND(Участники!$A51&lt;&gt;"",OR($Q$27&lt;$Q51,AND($Q$27=$Q51,$R$27&lt;$R51))),1,"")</f>
        <v/>
      </c>
      <c r="AN51" s="17" t="str">
        <f>IF(AND(Участники!$A51&lt;&gt;"",OR($Q$28&lt;$Q51,AND($Q$28=$Q51,$R$28&lt;$R51))),1,"")</f>
        <v/>
      </c>
      <c r="AO51" s="17" t="str">
        <f>IF(AND(Участники!$A51&lt;&gt;"",OR($Q$29&lt;$Q51,AND($Q$29=$Q51,$R$29&lt;$R51))),1,"")</f>
        <v/>
      </c>
      <c r="AP51" s="17" t="str">
        <f>IF(AND(Участники!$A51&lt;&gt;"",OR($Q$30&lt;$Q51,AND($Q$30=$Q51,$R$30&lt;$R51))),1,"")</f>
        <v/>
      </c>
      <c r="AQ51" s="17" t="str">
        <f>IF(AND(Участники!$A51&lt;&gt;"",OR($Q$31&lt;$Q51,AND($Q$31=$Q51,$R$31&lt;$R51))),1,"")</f>
        <v/>
      </c>
      <c r="AR51" s="17" t="str">
        <f>IF(AND(Участники!$A51&lt;&gt;"",OR($Q$32&lt;$Q51,AND($Q$32=$Q51,$R$32&lt;$R51))),1,"")</f>
        <v/>
      </c>
      <c r="AS51" s="17" t="str">
        <f>IF(AND(Участники!$A51&lt;&gt;"",OR($Q$33&lt;$Q51,AND($Q$33=$Q51,$R$33&lt;$R51))),1,"")</f>
        <v/>
      </c>
      <c r="AT51" s="17" t="str">
        <f>IF(AND(Участники!$A51&lt;&gt;"",OR($Q$34&lt;$Q51,AND($Q$34=$Q51,$R$34&lt;$R51))),1,"")</f>
        <v/>
      </c>
      <c r="AU51" s="17" t="str">
        <f>IF(AND(Участники!$A51&lt;&gt;"",OR($Q$35&lt;$Q51,AND($Q$35=$Q51,$R$35&lt;$R51))),1,"")</f>
        <v/>
      </c>
      <c r="AV51" s="17" t="str">
        <f>IF(AND(Участники!$A51&lt;&gt;"",OR($Q$36&lt;$Q51,AND($Q$36=$Q51,$R$36&lt;$R51))),1,"")</f>
        <v/>
      </c>
      <c r="AW51" s="17" t="str">
        <f>IF(AND(Участники!$A51&lt;&gt;"",OR($Q$37&lt;$Q51,AND($Q$37=$Q51,$R$37&lt;$R51))),1,"")</f>
        <v/>
      </c>
      <c r="AX51" s="17" t="str">
        <f>IF(AND(Участники!$A51&lt;&gt;"",OR($Q$38&lt;$Q51,AND($Q$38=$Q51,$R$38&lt;$R51))),1,"")</f>
        <v/>
      </c>
      <c r="AY51" s="17" t="str">
        <f>IF(AND(Участники!$A51&lt;&gt;"",OR($Q$39&lt;$Q51,AND($Q$39=$Q51,$R$39&lt;$R51))),1,"")</f>
        <v/>
      </c>
      <c r="AZ51" s="17" t="str">
        <f>IF(AND(Участники!$A51&lt;&gt;"",OR($Q$40&lt;$Q51,AND($Q$40=$Q51,$R$40&lt;$R51))),1,"")</f>
        <v/>
      </c>
      <c r="BA51" s="17" t="str">
        <f>IF(AND(Участники!$A51&lt;&gt;"",OR($Q$41&lt;$Q51,AND($Q$41=$Q51,$R$41&lt;$R51))),1,"")</f>
        <v/>
      </c>
      <c r="BB51" s="17" t="str">
        <f>IF(AND(Участники!$A51&lt;&gt;"",OR($Q$42&lt;$Q51,AND($Q$42=$Q51,$R$42&lt;$R51))),1,"")</f>
        <v/>
      </c>
      <c r="BC51" s="17" t="str">
        <f>IF(AND(Участники!$A51&lt;&gt;"",OR($Q$43&lt;$Q51,AND($Q$43=$Q51,$R$43&lt;$R51))),1,"")</f>
        <v/>
      </c>
      <c r="BD51" s="17" t="str">
        <f>IF(AND(Участники!$A51&lt;&gt;"",OR($Q$44&lt;$Q51,AND($Q$44=$Q51,$R$44&lt;$R51))),1,"")</f>
        <v/>
      </c>
      <c r="BE51" s="17" t="str">
        <f>IF(AND(Участники!$A51&lt;&gt;"",OR($Q$45&lt;$Q51,AND($Q$45=$Q51,$R$45&lt;$R51))),1,"")</f>
        <v/>
      </c>
      <c r="BF51" s="17" t="str">
        <f>IF(AND(Участники!$A51&lt;&gt;"",OR($Q$46&lt;$Q51,AND($Q$46=$Q51,$R$46&lt;$R51))),1,"")</f>
        <v/>
      </c>
      <c r="BG51" s="17" t="str">
        <f>IF(AND(Участники!$A51&lt;&gt;"",OR($Q$47&lt;$Q51,AND($Q$47=$Q51,$R$47&lt;$R51))),1,"")</f>
        <v/>
      </c>
      <c r="BH51" s="17" t="str">
        <f>IF(AND(Участники!$A51&lt;&gt;"",OR($Q$48&lt;$Q51,AND($Q$48=$Q51,$R$48&lt;$R51))),1,"")</f>
        <v/>
      </c>
      <c r="BI51" s="17" t="str">
        <f>IF(AND(Участники!$A51&lt;&gt;"",OR($Q$49&lt;$Q51,AND($Q$49=$Q51,$R$49&lt;$R51))),1,"")</f>
        <v/>
      </c>
      <c r="BJ51" s="17" t="str">
        <f>IF(AND(Участники!$A51&lt;&gt;"",OR($Q$50&lt;$Q51,AND($Q$50=$Q51,$R$50&lt;$R51))),1,"")</f>
        <v/>
      </c>
      <c r="BK51" s="16" t="str">
        <f>IF(AND(Участники!$A51&lt;&gt;"",OR($Q$51&lt;$Q51,AND($Q$51=$Q51,$R$51&lt;$R51))),1,"")</f>
        <v/>
      </c>
      <c r="BL51" s="17" t="str">
        <f>IF(AND(Участники!$A51&lt;&gt;"",OR($Q$52&lt;$Q51,AND($Q$52=$Q51,$R$52&lt;$R51))),1,"")</f>
        <v/>
      </c>
      <c r="BM51" s="17" t="str">
        <f>IF(AND(Участники!$A51&lt;&gt;"",OR($Q$53&lt;$Q51,AND($Q$53=$Q51,$R$53&lt;$R51))),1,"")</f>
        <v/>
      </c>
      <c r="BN51" s="17" t="str">
        <f>IF(AND(Участники!$A51&lt;&gt;"",OR($Q$54&lt;$Q51,AND($Q$54=$Q51,$R$54&lt;$R51))),1,"")</f>
        <v/>
      </c>
      <c r="BO51" s="17" t="str">
        <f>IF(AND(Участники!$A51&lt;&gt;"",OR($Q$55&lt;$Q51,AND($Q$55=$Q51,$R$55&lt;$R51))),1,"")</f>
        <v/>
      </c>
      <c r="BP51" s="17" t="str">
        <f>IF(AND(Участники!$A51&lt;&gt;"",OR($Q$56&lt;$Q51,AND($Q$56=$Q51,$R$56&lt;$R51))),1,"")</f>
        <v/>
      </c>
      <c r="BQ51" s="17" t="str">
        <f>IF(AND(Участники!$A51&lt;&gt;"",OR($Q$57&lt;$Q51,AND($Q$57=$Q51,$R$57&lt;$R51))),1,"")</f>
        <v/>
      </c>
      <c r="BR51" s="17" t="str">
        <f>IF(AND(Участники!$A51&lt;&gt;"",OR($Q$58&lt;$Q51,AND($Q$58=$Q51,$R$58&lt;$R51))),1,"")</f>
        <v/>
      </c>
      <c r="BS51" s="17" t="str">
        <f>IF(AND(Участники!$A51&lt;&gt;"",OR($Q$59&lt;$Q51,AND($Q$59=$Q51,$R$59&lt;$R51))),1,"")</f>
        <v/>
      </c>
      <c r="BT51" s="17" t="str">
        <f>IF(AND(Участники!$A51&lt;&gt;"",OR($Q$60&lt;$Q51,AND($Q$60=$Q51,$R$60&lt;$R51))),1,"")</f>
        <v/>
      </c>
      <c r="BW51" s="17" t="str">
        <f>IF(AND(Участники!$A51&lt;&gt;"",OR($Q$11&gt;$Q51,AND($Q$11=$Q51,$R$11&gt;$R51))),1,"")</f>
        <v/>
      </c>
      <c r="BX51" s="17" t="str">
        <f>IF(AND(Участники!$A51&lt;&gt;"",OR($Q$12&gt;$Q51,AND($Q$12=$Q51,$R$12&gt;$R51))),1,"")</f>
        <v/>
      </c>
      <c r="BY51" s="17" t="str">
        <f>IF(AND(Участники!$A51&lt;&gt;"",OR($Q$13&gt;$Q51,AND($Q$13=$Q51,$R$13&gt;$R51))),1,"")</f>
        <v/>
      </c>
      <c r="BZ51" s="17" t="str">
        <f>IF(AND(Участники!$A51&lt;&gt;"",OR($Q$14&gt;$Q51,AND($Q$14=$Q51,$R$14&gt;$R51))),1,"")</f>
        <v/>
      </c>
      <c r="CA51" s="17" t="str">
        <f>IF(AND(Участники!$A51&lt;&gt;"",OR($Q$15&gt;$Q51,AND($Q$15=$Q51,$R$15&gt;$R51))),1,"")</f>
        <v/>
      </c>
      <c r="CB51" s="17" t="str">
        <f>IF(AND(Участники!$A51&lt;&gt;"",OR($Q$16&gt;$Q51,AND($Q$16=$Q51,$R$16&gt;$R51))),1,"")</f>
        <v/>
      </c>
      <c r="CC51" s="17" t="str">
        <f>IF(AND(Участники!$A51&lt;&gt;"",OR($Q$17&gt;$Q51,AND($Q$17=$Q51,$R$17&gt;$R51))),1,"")</f>
        <v/>
      </c>
      <c r="CD51" s="17" t="str">
        <f>IF(AND(Участники!$A51&lt;&gt;"",OR($Q$18&gt;$Q51,AND($Q$18=$Q51,$R$18&gt;$R51))),1,"")</f>
        <v/>
      </c>
      <c r="CE51" s="17" t="str">
        <f>IF(AND(Участники!$A51&lt;&gt;"",OR($Q$19&gt;$Q51,AND($Q$19=$Q51,$R$19&gt;$R51))),1,"")</f>
        <v/>
      </c>
      <c r="CF51" s="17" t="str">
        <f>IF(AND(Участники!$A51&lt;&gt;"",OR($Q$20&gt;$Q51,AND($Q$20=$Q51,$R$20&gt;$R51))),1,"")</f>
        <v/>
      </c>
      <c r="CG51" s="17" t="str">
        <f>IF(AND(Участники!$A51&lt;&gt;"",OR($Q$21&gt;$Q51,AND($Q$21=$Q51,$R$21&gt;$R51))),1,"")</f>
        <v/>
      </c>
      <c r="CH51" s="17" t="str">
        <f>IF(AND(Участники!$A51&lt;&gt;"",OR($Q$22&gt;$Q51,AND($Q$22=$Q51,$R$22&gt;$R51))),1,"")</f>
        <v/>
      </c>
      <c r="CI51" s="17" t="str">
        <f>IF(AND(Участники!$A51&lt;&gt;"",OR($Q$23&gt;$Q51,AND($Q$23=$Q51,$R$23&gt;$R51))),1,"")</f>
        <v/>
      </c>
      <c r="CJ51" s="17" t="str">
        <f>IF(AND(Участники!$A51&lt;&gt;"",OR($Q$24&gt;$Q51,AND($Q$24=$Q51,$R$24&gt;$R51))),1,"")</f>
        <v/>
      </c>
      <c r="CK51" s="17" t="str">
        <f>IF(AND(Участники!$A51&lt;&gt;"",OR($Q$25&gt;$Q51,AND($Q$25=$Q51,$R$25&gt;$R51))),1,"")</f>
        <v/>
      </c>
      <c r="CL51" s="17" t="str">
        <f>IF(AND(Участники!$A51&lt;&gt;"",OR($Q$26&gt;$Q51,AND($Q$26=$Q51,$R$26&gt;$R51))),1,"")</f>
        <v/>
      </c>
      <c r="CM51" s="17" t="str">
        <f>IF(AND(Участники!$A51&lt;&gt;"",OR($Q$27&gt;$Q51,AND($Q$27=$Q51,$R$27&gt;$R51))),1,"")</f>
        <v/>
      </c>
      <c r="CN51" s="17" t="str">
        <f>IF(AND(Участники!$A51&lt;&gt;"",OR($Q$28&gt;$Q51,AND($Q$28=$Q51,$R$28&gt;$R51))),1,"")</f>
        <v/>
      </c>
      <c r="CO51" s="17" t="str">
        <f>IF(AND(Участники!$A51&lt;&gt;"",OR($Q$29&gt;$Q51,AND($Q$29=$Q51,$R$29&gt;$R51))),1,"")</f>
        <v/>
      </c>
      <c r="CP51" s="17" t="str">
        <f>IF(AND(Участники!$A51&lt;&gt;"",OR($Q$30&gt;$Q51,AND($Q$30=$Q51,$R$30&gt;$R51))),1,"")</f>
        <v/>
      </c>
      <c r="CQ51" s="17" t="str">
        <f>IF(AND(Участники!$A51&lt;&gt;"",OR($Q$31&gt;$Q51,AND($Q$31=$Q51,$R$31&gt;$R51))),1,"")</f>
        <v/>
      </c>
      <c r="CR51" s="17" t="str">
        <f>IF(AND(Участники!$A51&lt;&gt;"",OR($Q$32&gt;$Q51,AND($Q$32=$Q51,$R$32&gt;$R51))),1,"")</f>
        <v/>
      </c>
      <c r="CS51" s="17" t="str">
        <f>IF(AND(Участники!$A51&lt;&gt;"",OR($Q$33&gt;$Q51,AND($Q$33=$Q51,$R$33&gt;$R51))),1,"")</f>
        <v/>
      </c>
      <c r="CT51" s="17" t="str">
        <f>IF(AND(Участники!$A51&lt;&gt;"",OR($Q$34&gt;$Q51,AND($Q$34=$Q51,$R$34&gt;$R51))),1,"")</f>
        <v/>
      </c>
      <c r="CU51" s="17" t="str">
        <f>IF(AND(Участники!$A51&lt;&gt;"",OR($Q$35&gt;$Q51,AND($Q$35=$Q51,$R$35&gt;$R51))),1,"")</f>
        <v/>
      </c>
      <c r="CV51" s="17" t="str">
        <f>IF(AND(Участники!$A51&lt;&gt;"",OR($Q$36&gt;$Q51,AND($Q$36=$Q51,$R$36&gt;$R51))),1,"")</f>
        <v/>
      </c>
      <c r="CW51" s="17" t="str">
        <f>IF(AND(Участники!$A51&lt;&gt;"",OR($Q$37&gt;$Q51,AND($Q$37=$Q51,$R$37&gt;$R51))),1,"")</f>
        <v/>
      </c>
      <c r="CX51" s="17" t="str">
        <f>IF(AND(Участники!$A51&lt;&gt;"",OR($Q$38&gt;$Q51,AND($Q$38=$Q51,$R$38&gt;$R51))),1,"")</f>
        <v/>
      </c>
      <c r="CY51" s="17" t="str">
        <f>IF(AND(Участники!$A51&lt;&gt;"",OR($Q$39&gt;$Q51,AND($Q$39=$Q51,$R$39&gt;$R51))),1,"")</f>
        <v/>
      </c>
      <c r="CZ51" s="17" t="str">
        <f>IF(AND(Участники!$A51&lt;&gt;"",OR($Q$40&gt;$Q51,AND($Q$40=$Q51,$R$40&gt;$R51))),1,"")</f>
        <v/>
      </c>
      <c r="DA51" s="17" t="str">
        <f>IF(AND(Участники!$A51&lt;&gt;"",OR($Q$41&gt;$Q51,AND($Q$41=$Q51,$R$41&gt;$R51))),1,"")</f>
        <v/>
      </c>
      <c r="DB51" s="17" t="str">
        <f>IF(AND(Участники!$A51&lt;&gt;"",OR($Q$42&gt;$Q51,AND($Q$42=$Q51,$R$42&gt;$R51))),1,"")</f>
        <v/>
      </c>
      <c r="DC51" s="17" t="str">
        <f>IF(AND(Участники!$A51&lt;&gt;"",OR($Q$43&gt;$Q51,AND($Q$43=$Q51,$R$43&gt;$R51))),1,"")</f>
        <v/>
      </c>
      <c r="DD51" s="17" t="str">
        <f>IF(AND(Участники!$A51&lt;&gt;"",OR($Q$44&gt;$Q51,AND($Q$44=$Q51,$R$44&gt;$R51))),1,"")</f>
        <v/>
      </c>
      <c r="DE51" s="17" t="str">
        <f>IF(AND(Участники!$A51&lt;&gt;"",OR($Q$45&gt;$Q51,AND($Q$45=$Q51,$R$45&gt;$R51))),1,"")</f>
        <v/>
      </c>
      <c r="DF51" s="17" t="str">
        <f>IF(AND(Участники!$A51&lt;&gt;"",OR($Q$46&gt;$Q51,AND($Q$46=$Q51,$R$46&gt;$R51))),1,"")</f>
        <v/>
      </c>
      <c r="DG51" s="17" t="str">
        <f>IF(AND(Участники!$A51&lt;&gt;"",OR($Q$47&gt;$Q51,AND($Q$47=$Q51,$R$47&gt;$R51))),1,"")</f>
        <v/>
      </c>
      <c r="DH51" s="17" t="str">
        <f>IF(AND(Участники!$A51&lt;&gt;"",OR($Q$48&gt;$Q51,AND($Q$48=$Q51,$R$48&gt;$R51))),1,"")</f>
        <v/>
      </c>
      <c r="DI51" s="17" t="str">
        <f>IF(AND(Участники!$A51&lt;&gt;"",OR($Q$49&gt;$Q51,AND($Q$49=$Q51,$R$49&gt;$R51))),1,"")</f>
        <v/>
      </c>
      <c r="DJ51" s="17" t="str">
        <f>IF(AND(Участники!$A51&lt;&gt;"",OR($Q$50&gt;$Q51,AND($Q$50=$Q51,$R$50&gt;$R51))),1,"")</f>
        <v/>
      </c>
      <c r="DK51" s="16" t="str">
        <f>IF(AND(Участники!$A51&lt;&gt;"",OR($Q$51&gt;$Q51,AND($Q$51=$Q51,$R$51&gt;$R51))),1,"")</f>
        <v/>
      </c>
      <c r="DL51" s="17" t="str">
        <f>IF(AND(Участники!$A51&lt;&gt;"",OR($Q$52&gt;$Q51,AND($Q$52=$Q51,$R$52&gt;$R51))),1,"")</f>
        <v/>
      </c>
      <c r="DM51" s="17" t="str">
        <f>IF(AND(Участники!$A51&lt;&gt;"",OR($Q$53&gt;$Q51,AND($Q$53=$Q51,$R$53&gt;$R51))),1,"")</f>
        <v/>
      </c>
      <c r="DN51" s="17" t="str">
        <f>IF(AND(Участники!$A51&lt;&gt;"",OR($Q$54&gt;$Q51,AND($Q$54=$Q51,$R$54&gt;$R51))),1,"")</f>
        <v/>
      </c>
      <c r="DO51" s="17" t="str">
        <f>IF(AND(Участники!$A51&lt;&gt;"",OR($Q$55&gt;$Q51,AND($Q$55=$Q51,$R$55&gt;$R51))),1,"")</f>
        <v/>
      </c>
      <c r="DP51" s="17" t="str">
        <f>IF(AND(Участники!$A51&lt;&gt;"",OR($Q$56&gt;$Q51,AND($Q$56=$Q51,$R$56&gt;$R51))),1,"")</f>
        <v/>
      </c>
      <c r="DQ51" s="17" t="str">
        <f>IF(AND(Участники!$A51&lt;&gt;"",OR($Q$57&gt;$Q51,AND($Q$57=$Q51,$R$57&gt;$R51))),1,"")</f>
        <v/>
      </c>
      <c r="DR51" s="17" t="str">
        <f>IF(AND(Участники!$A51&lt;&gt;"",OR($Q$58&gt;$Q51,AND($Q$58=$Q51,$R$58&gt;$R51))),1,"")</f>
        <v/>
      </c>
      <c r="DS51" s="17" t="str">
        <f>IF(AND(Участники!$A51&lt;&gt;"",OR($Q$59&gt;$Q51,AND($Q$59=$Q51,$R$59&gt;$R51))),1,"")</f>
        <v/>
      </c>
      <c r="DT51" s="17" t="str">
        <f>IF(AND(Участники!$A51&lt;&gt;"",OR($Q$60&gt;$Q51,AND($Q$60=$Q51,$R$60&gt;$R51))),1,"")</f>
        <v/>
      </c>
      <c r="DV51" s="18">
        <v>1</v>
      </c>
      <c r="DW51" s="19" t="str">
        <f>IF(Участники!A51="","",IF($BK$61+1=Участники!$B$6-DK$61,$BK$61+1,$BK$61+SUMIF(S$11:S51,CONCATENATE("=",S51),DV$11:DV51)))</f>
        <v/>
      </c>
    </row>
    <row r="52" spans="1:127" x14ac:dyDescent="0.25">
      <c r="A52" s="2"/>
      <c r="B52" s="2"/>
      <c r="C52" s="2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14" t="str">
        <f>Тур1!N52</f>
        <v/>
      </c>
      <c r="P52" s="14" t="str">
        <f>Тур2!N52</f>
        <v/>
      </c>
      <c r="Q52" s="25" t="str">
        <f t="shared" si="0"/>
        <v/>
      </c>
      <c r="R52" s="3"/>
      <c r="S52" s="15" t="str">
        <f>IF(Участники!A52="","",IF($BL$61+1=Участники!$B$6-DL$61,$BL$61+1,CONCATENATE($BL$61+1,"-",Участники!$B$6-DL$61)))</f>
        <v/>
      </c>
      <c r="W52" s="17" t="str">
        <f>IF(AND(Участники!$A52&lt;&gt;"",OR($Q$11&lt;$Q52,AND($Q$11=$Q52,$R$11&lt;$R52))),1,"")</f>
        <v/>
      </c>
      <c r="X52" s="17" t="str">
        <f>IF(AND(Участники!$A52&lt;&gt;"",OR($Q$12&lt;$Q52,AND($Q$12=$Q52,$R$12&lt;$R52))),1,"")</f>
        <v/>
      </c>
      <c r="Y52" s="17" t="str">
        <f>IF(AND(Участники!$A52&lt;&gt;"",OR($Q$13&lt;$Q52,AND($Q$13=$Q52,$R$13&lt;$R52))),1,"")</f>
        <v/>
      </c>
      <c r="Z52" s="17" t="str">
        <f>IF(AND(Участники!$A52&lt;&gt;"",OR($Q$14&lt;$Q52,AND($Q$14=$Q52,$R$14&lt;$R52))),1,"")</f>
        <v/>
      </c>
      <c r="AA52" s="17" t="str">
        <f>IF(AND(Участники!$A52&lt;&gt;"",OR($Q$15&lt;$Q52,AND($Q$15=$Q52,$R$15&lt;$R52))),1,"")</f>
        <v/>
      </c>
      <c r="AB52" s="17" t="str">
        <f>IF(AND(Участники!$A52&lt;&gt;"",OR($Q$16&lt;$Q52,AND($Q$16=$Q52,$R$16&lt;$R52))),1,"")</f>
        <v/>
      </c>
      <c r="AC52" s="17" t="str">
        <f>IF(AND(Участники!$A52&lt;&gt;"",OR($Q$17&lt;$Q52,AND($Q$17=$Q52,$R$17&lt;$R52))),1,"")</f>
        <v/>
      </c>
      <c r="AD52" s="17" t="str">
        <f>IF(AND(Участники!$A52&lt;&gt;"",OR($Q$18&lt;$Q52,AND($Q$18=$Q52,$R$18&lt;$R52))),1,"")</f>
        <v/>
      </c>
      <c r="AE52" s="17" t="str">
        <f>IF(AND(Участники!$A52&lt;&gt;"",OR($Q$19&lt;$Q52,AND($Q$19=$Q52,$R$19&lt;$R52))),1,"")</f>
        <v/>
      </c>
      <c r="AF52" s="17" t="str">
        <f>IF(AND(Участники!$A52&lt;&gt;"",OR($Q$20&lt;$Q52,AND($Q$20=$Q52,$R$20&lt;$R52))),1,"")</f>
        <v/>
      </c>
      <c r="AG52" s="17" t="str">
        <f>IF(AND(Участники!$A52&lt;&gt;"",OR($Q$21&lt;$Q52,AND($Q$21=$Q52,$R$21&lt;$R52))),1,"")</f>
        <v/>
      </c>
      <c r="AH52" s="17" t="str">
        <f>IF(AND(Участники!$A52&lt;&gt;"",OR($Q$22&lt;$Q52,AND($Q$22=$Q52,$R$22&lt;$R52))),1,"")</f>
        <v/>
      </c>
      <c r="AI52" s="17" t="str">
        <f>IF(AND(Участники!$A52&lt;&gt;"",OR($Q$23&lt;$Q52,AND($Q$23=$Q52,$R$23&lt;$R52))),1,"")</f>
        <v/>
      </c>
      <c r="AJ52" s="17" t="str">
        <f>IF(AND(Участники!$A52&lt;&gt;"",OR($Q$24&lt;$Q52,AND($Q$24=$Q52,$R$24&lt;$R52))),1,"")</f>
        <v/>
      </c>
      <c r="AK52" s="17" t="str">
        <f>IF(AND(Участники!$A52&lt;&gt;"",OR($Q$25&lt;$Q52,AND($Q$25=$Q52,$R$25&lt;$R52))),1,"")</f>
        <v/>
      </c>
      <c r="AL52" s="17" t="str">
        <f>IF(AND(Участники!$A52&lt;&gt;"",OR($Q$26&lt;$Q52,AND($Q$26=$Q52,$R$26&lt;$R52))),1,"")</f>
        <v/>
      </c>
      <c r="AM52" s="17" t="str">
        <f>IF(AND(Участники!$A52&lt;&gt;"",OR($Q$27&lt;$Q52,AND($Q$27=$Q52,$R$27&lt;$R52))),1,"")</f>
        <v/>
      </c>
      <c r="AN52" s="17" t="str">
        <f>IF(AND(Участники!$A52&lt;&gt;"",OR($Q$28&lt;$Q52,AND($Q$28=$Q52,$R$28&lt;$R52))),1,"")</f>
        <v/>
      </c>
      <c r="AO52" s="17" t="str">
        <f>IF(AND(Участники!$A52&lt;&gt;"",OR($Q$29&lt;$Q52,AND($Q$29=$Q52,$R$29&lt;$R52))),1,"")</f>
        <v/>
      </c>
      <c r="AP52" s="17" t="str">
        <f>IF(AND(Участники!$A52&lt;&gt;"",OR($Q$30&lt;$Q52,AND($Q$30=$Q52,$R$30&lt;$R52))),1,"")</f>
        <v/>
      </c>
      <c r="AQ52" s="17" t="str">
        <f>IF(AND(Участники!$A52&lt;&gt;"",OR($Q$31&lt;$Q52,AND($Q$31=$Q52,$R$31&lt;$R52))),1,"")</f>
        <v/>
      </c>
      <c r="AR52" s="17" t="str">
        <f>IF(AND(Участники!$A52&lt;&gt;"",OR($Q$32&lt;$Q52,AND($Q$32=$Q52,$R$32&lt;$R52))),1,"")</f>
        <v/>
      </c>
      <c r="AS52" s="17" t="str">
        <f>IF(AND(Участники!$A52&lt;&gt;"",OR($Q$33&lt;$Q52,AND($Q$33=$Q52,$R$33&lt;$R52))),1,"")</f>
        <v/>
      </c>
      <c r="AT52" s="17" t="str">
        <f>IF(AND(Участники!$A52&lt;&gt;"",OR($Q$34&lt;$Q52,AND($Q$34=$Q52,$R$34&lt;$R52))),1,"")</f>
        <v/>
      </c>
      <c r="AU52" s="17" t="str">
        <f>IF(AND(Участники!$A52&lt;&gt;"",OR($Q$35&lt;$Q52,AND($Q$35=$Q52,$R$35&lt;$R52))),1,"")</f>
        <v/>
      </c>
      <c r="AV52" s="17" t="str">
        <f>IF(AND(Участники!$A52&lt;&gt;"",OR($Q$36&lt;$Q52,AND($Q$36=$Q52,$R$36&lt;$R52))),1,"")</f>
        <v/>
      </c>
      <c r="AW52" s="17" t="str">
        <f>IF(AND(Участники!$A52&lt;&gt;"",OR($Q$37&lt;$Q52,AND($Q$37=$Q52,$R$37&lt;$R52))),1,"")</f>
        <v/>
      </c>
      <c r="AX52" s="17" t="str">
        <f>IF(AND(Участники!$A52&lt;&gt;"",OR($Q$38&lt;$Q52,AND($Q$38=$Q52,$R$38&lt;$R52))),1,"")</f>
        <v/>
      </c>
      <c r="AY52" s="17" t="str">
        <f>IF(AND(Участники!$A52&lt;&gt;"",OR($Q$39&lt;$Q52,AND($Q$39=$Q52,$R$39&lt;$R52))),1,"")</f>
        <v/>
      </c>
      <c r="AZ52" s="17" t="str">
        <f>IF(AND(Участники!$A52&lt;&gt;"",OR($Q$40&lt;$Q52,AND($Q$40=$Q52,$R$40&lt;$R52))),1,"")</f>
        <v/>
      </c>
      <c r="BA52" s="17" t="str">
        <f>IF(AND(Участники!$A52&lt;&gt;"",OR($Q$41&lt;$Q52,AND($Q$41=$Q52,$R$41&lt;$R52))),1,"")</f>
        <v/>
      </c>
      <c r="BB52" s="17" t="str">
        <f>IF(AND(Участники!$A52&lt;&gt;"",OR($Q$42&lt;$Q52,AND($Q$42=$Q52,$R$42&lt;$R52))),1,"")</f>
        <v/>
      </c>
      <c r="BC52" s="17" t="str">
        <f>IF(AND(Участники!$A52&lt;&gt;"",OR($Q$43&lt;$Q52,AND($Q$43=$Q52,$R$43&lt;$R52))),1,"")</f>
        <v/>
      </c>
      <c r="BD52" s="17" t="str">
        <f>IF(AND(Участники!$A52&lt;&gt;"",OR($Q$44&lt;$Q52,AND($Q$44=$Q52,$R$44&lt;$R52))),1,"")</f>
        <v/>
      </c>
      <c r="BE52" s="17" t="str">
        <f>IF(AND(Участники!$A52&lt;&gt;"",OR($Q$45&lt;$Q52,AND($Q$45=$Q52,$R$45&lt;$R52))),1,"")</f>
        <v/>
      </c>
      <c r="BF52" s="17" t="str">
        <f>IF(AND(Участники!$A52&lt;&gt;"",OR($Q$46&lt;$Q52,AND($Q$46=$Q52,$R$46&lt;$R52))),1,"")</f>
        <v/>
      </c>
      <c r="BG52" s="17" t="str">
        <f>IF(AND(Участники!$A52&lt;&gt;"",OR($Q$47&lt;$Q52,AND($Q$47=$Q52,$R$47&lt;$R52))),1,"")</f>
        <v/>
      </c>
      <c r="BH52" s="17" t="str">
        <f>IF(AND(Участники!$A52&lt;&gt;"",OR($Q$48&lt;$Q52,AND($Q$48=$Q52,$R$48&lt;$R52))),1,"")</f>
        <v/>
      </c>
      <c r="BI52" s="17" t="str">
        <f>IF(AND(Участники!$A52&lt;&gt;"",OR($Q$49&lt;$Q52,AND($Q$49=$Q52,$R$49&lt;$R52))),1,"")</f>
        <v/>
      </c>
      <c r="BJ52" s="17" t="str">
        <f>IF(AND(Участники!$A52&lt;&gt;"",OR($Q$50&lt;$Q52,AND($Q$50=$Q52,$R$50&lt;$R52))),1,"")</f>
        <v/>
      </c>
      <c r="BK52" s="17" t="str">
        <f>IF(AND(Участники!$A52&lt;&gt;"",OR($Q$51&lt;$Q52,AND($Q$51=$Q52,$R$51&lt;$R52))),1,"")</f>
        <v/>
      </c>
      <c r="BL52" s="16" t="str">
        <f>IF(AND(Участники!$A52&lt;&gt;"",OR($Q$52&lt;$Q52,AND($Q$52=$Q52,$R$52&lt;$R52))),1,"")</f>
        <v/>
      </c>
      <c r="BM52" s="17" t="str">
        <f>IF(AND(Участники!$A52&lt;&gt;"",OR($Q$53&lt;$Q52,AND($Q$53=$Q52,$R$53&lt;$R52))),1,"")</f>
        <v/>
      </c>
      <c r="BN52" s="17" t="str">
        <f>IF(AND(Участники!$A52&lt;&gt;"",OR($Q$54&lt;$Q52,AND($Q$54=$Q52,$R$54&lt;$R52))),1,"")</f>
        <v/>
      </c>
      <c r="BO52" s="17" t="str">
        <f>IF(AND(Участники!$A52&lt;&gt;"",OR($Q$55&lt;$Q52,AND($Q$55=$Q52,$R$55&lt;$R52))),1,"")</f>
        <v/>
      </c>
      <c r="BP52" s="17" t="str">
        <f>IF(AND(Участники!$A52&lt;&gt;"",OR($Q$56&lt;$Q52,AND($Q$56=$Q52,$R$56&lt;$R52))),1,"")</f>
        <v/>
      </c>
      <c r="BQ52" s="17" t="str">
        <f>IF(AND(Участники!$A52&lt;&gt;"",OR($Q$57&lt;$Q52,AND($Q$57=$Q52,$R$57&lt;$R52))),1,"")</f>
        <v/>
      </c>
      <c r="BR52" s="17" t="str">
        <f>IF(AND(Участники!$A52&lt;&gt;"",OR($Q$58&lt;$Q52,AND($Q$58=$Q52,$R$58&lt;$R52))),1,"")</f>
        <v/>
      </c>
      <c r="BS52" s="17" t="str">
        <f>IF(AND(Участники!$A52&lt;&gt;"",OR($Q$59&lt;$Q52,AND($Q$59=$Q52,$R$59&lt;$R52))),1,"")</f>
        <v/>
      </c>
      <c r="BT52" s="17" t="str">
        <f>IF(AND(Участники!$A52&lt;&gt;"",OR($Q$60&lt;$Q52,AND($Q$60=$Q52,$R$60&lt;$R52))),1,"")</f>
        <v/>
      </c>
      <c r="BW52" s="17" t="str">
        <f>IF(AND(Участники!$A52&lt;&gt;"",OR($Q$11&gt;$Q52,AND($Q$11=$Q52,$R$11&gt;$R52))),1,"")</f>
        <v/>
      </c>
      <c r="BX52" s="17" t="str">
        <f>IF(AND(Участники!$A52&lt;&gt;"",OR($Q$12&gt;$Q52,AND($Q$12=$Q52,$R$12&gt;$R52))),1,"")</f>
        <v/>
      </c>
      <c r="BY52" s="17" t="str">
        <f>IF(AND(Участники!$A52&lt;&gt;"",OR($Q$13&gt;$Q52,AND($Q$13=$Q52,$R$13&gt;$R52))),1,"")</f>
        <v/>
      </c>
      <c r="BZ52" s="17" t="str">
        <f>IF(AND(Участники!$A52&lt;&gt;"",OR($Q$14&gt;$Q52,AND($Q$14=$Q52,$R$14&gt;$R52))),1,"")</f>
        <v/>
      </c>
      <c r="CA52" s="17" t="str">
        <f>IF(AND(Участники!$A52&lt;&gt;"",OR($Q$15&gt;$Q52,AND($Q$15=$Q52,$R$15&gt;$R52))),1,"")</f>
        <v/>
      </c>
      <c r="CB52" s="17" t="str">
        <f>IF(AND(Участники!$A52&lt;&gt;"",OR($Q$16&gt;$Q52,AND($Q$16=$Q52,$R$16&gt;$R52))),1,"")</f>
        <v/>
      </c>
      <c r="CC52" s="17" t="str">
        <f>IF(AND(Участники!$A52&lt;&gt;"",OR($Q$17&gt;$Q52,AND($Q$17=$Q52,$R$17&gt;$R52))),1,"")</f>
        <v/>
      </c>
      <c r="CD52" s="17" t="str">
        <f>IF(AND(Участники!$A52&lt;&gt;"",OR($Q$18&gt;$Q52,AND($Q$18=$Q52,$R$18&gt;$R52))),1,"")</f>
        <v/>
      </c>
      <c r="CE52" s="17" t="str">
        <f>IF(AND(Участники!$A52&lt;&gt;"",OR($Q$19&gt;$Q52,AND($Q$19=$Q52,$R$19&gt;$R52))),1,"")</f>
        <v/>
      </c>
      <c r="CF52" s="17" t="str">
        <f>IF(AND(Участники!$A52&lt;&gt;"",OR($Q$20&gt;$Q52,AND($Q$20=$Q52,$R$20&gt;$R52))),1,"")</f>
        <v/>
      </c>
      <c r="CG52" s="17" t="str">
        <f>IF(AND(Участники!$A52&lt;&gt;"",OR($Q$21&gt;$Q52,AND($Q$21=$Q52,$R$21&gt;$R52))),1,"")</f>
        <v/>
      </c>
      <c r="CH52" s="17" t="str">
        <f>IF(AND(Участники!$A52&lt;&gt;"",OR($Q$22&gt;$Q52,AND($Q$22=$Q52,$R$22&gt;$R52))),1,"")</f>
        <v/>
      </c>
      <c r="CI52" s="17" t="str">
        <f>IF(AND(Участники!$A52&lt;&gt;"",OR($Q$23&gt;$Q52,AND($Q$23=$Q52,$R$23&gt;$R52))),1,"")</f>
        <v/>
      </c>
      <c r="CJ52" s="17" t="str">
        <f>IF(AND(Участники!$A52&lt;&gt;"",OR($Q$24&gt;$Q52,AND($Q$24=$Q52,$R$24&gt;$R52))),1,"")</f>
        <v/>
      </c>
      <c r="CK52" s="17" t="str">
        <f>IF(AND(Участники!$A52&lt;&gt;"",OR($Q$25&gt;$Q52,AND($Q$25=$Q52,$R$25&gt;$R52))),1,"")</f>
        <v/>
      </c>
      <c r="CL52" s="17" t="str">
        <f>IF(AND(Участники!$A52&lt;&gt;"",OR($Q$26&gt;$Q52,AND($Q$26=$Q52,$R$26&gt;$R52))),1,"")</f>
        <v/>
      </c>
      <c r="CM52" s="17" t="str">
        <f>IF(AND(Участники!$A52&lt;&gt;"",OR($Q$27&gt;$Q52,AND($Q$27=$Q52,$R$27&gt;$R52))),1,"")</f>
        <v/>
      </c>
      <c r="CN52" s="17" t="str">
        <f>IF(AND(Участники!$A52&lt;&gt;"",OR($Q$28&gt;$Q52,AND($Q$28=$Q52,$R$28&gt;$R52))),1,"")</f>
        <v/>
      </c>
      <c r="CO52" s="17" t="str">
        <f>IF(AND(Участники!$A52&lt;&gt;"",OR($Q$29&gt;$Q52,AND($Q$29=$Q52,$R$29&gt;$R52))),1,"")</f>
        <v/>
      </c>
      <c r="CP52" s="17" t="str">
        <f>IF(AND(Участники!$A52&lt;&gt;"",OR($Q$30&gt;$Q52,AND($Q$30=$Q52,$R$30&gt;$R52))),1,"")</f>
        <v/>
      </c>
      <c r="CQ52" s="17" t="str">
        <f>IF(AND(Участники!$A52&lt;&gt;"",OR($Q$31&gt;$Q52,AND($Q$31=$Q52,$R$31&gt;$R52))),1,"")</f>
        <v/>
      </c>
      <c r="CR52" s="17" t="str">
        <f>IF(AND(Участники!$A52&lt;&gt;"",OR($Q$32&gt;$Q52,AND($Q$32=$Q52,$R$32&gt;$R52))),1,"")</f>
        <v/>
      </c>
      <c r="CS52" s="17" t="str">
        <f>IF(AND(Участники!$A52&lt;&gt;"",OR($Q$33&gt;$Q52,AND($Q$33=$Q52,$R$33&gt;$R52))),1,"")</f>
        <v/>
      </c>
      <c r="CT52" s="17" t="str">
        <f>IF(AND(Участники!$A52&lt;&gt;"",OR($Q$34&gt;$Q52,AND($Q$34=$Q52,$R$34&gt;$R52))),1,"")</f>
        <v/>
      </c>
      <c r="CU52" s="17" t="str">
        <f>IF(AND(Участники!$A52&lt;&gt;"",OR($Q$35&gt;$Q52,AND($Q$35=$Q52,$R$35&gt;$R52))),1,"")</f>
        <v/>
      </c>
      <c r="CV52" s="17" t="str">
        <f>IF(AND(Участники!$A52&lt;&gt;"",OR($Q$36&gt;$Q52,AND($Q$36=$Q52,$R$36&gt;$R52))),1,"")</f>
        <v/>
      </c>
      <c r="CW52" s="17" t="str">
        <f>IF(AND(Участники!$A52&lt;&gt;"",OR($Q$37&gt;$Q52,AND($Q$37=$Q52,$R$37&gt;$R52))),1,"")</f>
        <v/>
      </c>
      <c r="CX52" s="17" t="str">
        <f>IF(AND(Участники!$A52&lt;&gt;"",OR($Q$38&gt;$Q52,AND($Q$38=$Q52,$R$38&gt;$R52))),1,"")</f>
        <v/>
      </c>
      <c r="CY52" s="17" t="str">
        <f>IF(AND(Участники!$A52&lt;&gt;"",OR($Q$39&gt;$Q52,AND($Q$39=$Q52,$R$39&gt;$R52))),1,"")</f>
        <v/>
      </c>
      <c r="CZ52" s="17" t="str">
        <f>IF(AND(Участники!$A52&lt;&gt;"",OR($Q$40&gt;$Q52,AND($Q$40=$Q52,$R$40&gt;$R52))),1,"")</f>
        <v/>
      </c>
      <c r="DA52" s="17" t="str">
        <f>IF(AND(Участники!$A52&lt;&gt;"",OR($Q$41&gt;$Q52,AND($Q$41=$Q52,$R$41&gt;$R52))),1,"")</f>
        <v/>
      </c>
      <c r="DB52" s="17" t="str">
        <f>IF(AND(Участники!$A52&lt;&gt;"",OR($Q$42&gt;$Q52,AND($Q$42=$Q52,$R$42&gt;$R52))),1,"")</f>
        <v/>
      </c>
      <c r="DC52" s="17" t="str">
        <f>IF(AND(Участники!$A52&lt;&gt;"",OR($Q$43&gt;$Q52,AND($Q$43=$Q52,$R$43&gt;$R52))),1,"")</f>
        <v/>
      </c>
      <c r="DD52" s="17" t="str">
        <f>IF(AND(Участники!$A52&lt;&gt;"",OR($Q$44&gt;$Q52,AND($Q$44=$Q52,$R$44&gt;$R52))),1,"")</f>
        <v/>
      </c>
      <c r="DE52" s="17" t="str">
        <f>IF(AND(Участники!$A52&lt;&gt;"",OR($Q$45&gt;$Q52,AND($Q$45=$Q52,$R$45&gt;$R52))),1,"")</f>
        <v/>
      </c>
      <c r="DF52" s="17" t="str">
        <f>IF(AND(Участники!$A52&lt;&gt;"",OR($Q$46&gt;$Q52,AND($Q$46=$Q52,$R$46&gt;$R52))),1,"")</f>
        <v/>
      </c>
      <c r="DG52" s="17" t="str">
        <f>IF(AND(Участники!$A52&lt;&gt;"",OR($Q$47&gt;$Q52,AND($Q$47=$Q52,$R$47&gt;$R52))),1,"")</f>
        <v/>
      </c>
      <c r="DH52" s="17" t="str">
        <f>IF(AND(Участники!$A52&lt;&gt;"",OR($Q$48&gt;$Q52,AND($Q$48=$Q52,$R$48&gt;$R52))),1,"")</f>
        <v/>
      </c>
      <c r="DI52" s="17" t="str">
        <f>IF(AND(Участники!$A52&lt;&gt;"",OR($Q$49&gt;$Q52,AND($Q$49=$Q52,$R$49&gt;$R52))),1,"")</f>
        <v/>
      </c>
      <c r="DJ52" s="17" t="str">
        <f>IF(AND(Участники!$A52&lt;&gt;"",OR($Q$50&gt;$Q52,AND($Q$50=$Q52,$R$50&gt;$R52))),1,"")</f>
        <v/>
      </c>
      <c r="DK52" s="17" t="str">
        <f>IF(AND(Участники!$A52&lt;&gt;"",OR($Q$51&gt;$Q52,AND($Q$51=$Q52,$R$51&gt;$R52))),1,"")</f>
        <v/>
      </c>
      <c r="DL52" s="16" t="str">
        <f>IF(AND(Участники!$A52&lt;&gt;"",OR($Q$52&gt;$Q52,AND($Q$52=$Q52,$R$52&gt;$R52))),1,"")</f>
        <v/>
      </c>
      <c r="DM52" s="17" t="str">
        <f>IF(AND(Участники!$A52&lt;&gt;"",OR($Q$53&gt;$Q52,AND($Q$53=$Q52,$R$53&gt;$R52))),1,"")</f>
        <v/>
      </c>
      <c r="DN52" s="17" t="str">
        <f>IF(AND(Участники!$A52&lt;&gt;"",OR($Q$54&gt;$Q52,AND($Q$54=$Q52,$R$54&gt;$R52))),1,"")</f>
        <v/>
      </c>
      <c r="DO52" s="17" t="str">
        <f>IF(AND(Участники!$A52&lt;&gt;"",OR($Q$55&gt;$Q52,AND($Q$55=$Q52,$R$55&gt;$R52))),1,"")</f>
        <v/>
      </c>
      <c r="DP52" s="17" t="str">
        <f>IF(AND(Участники!$A52&lt;&gt;"",OR($Q$56&gt;$Q52,AND($Q$56=$Q52,$R$56&gt;$R52))),1,"")</f>
        <v/>
      </c>
      <c r="DQ52" s="17" t="str">
        <f>IF(AND(Участники!$A52&lt;&gt;"",OR($Q$57&gt;$Q52,AND($Q$57=$Q52,$R$57&gt;$R52))),1,"")</f>
        <v/>
      </c>
      <c r="DR52" s="17" t="str">
        <f>IF(AND(Участники!$A52&lt;&gt;"",OR($Q$58&gt;$Q52,AND($Q$58=$Q52,$R$58&gt;$R52))),1,"")</f>
        <v/>
      </c>
      <c r="DS52" s="17" t="str">
        <f>IF(AND(Участники!$A52&lt;&gt;"",OR($Q$59&gt;$Q52,AND($Q$59=$Q52,$R$59&gt;$R52))),1,"")</f>
        <v/>
      </c>
      <c r="DT52" s="17" t="str">
        <f>IF(AND(Участники!$A52&lt;&gt;"",OR($Q$60&gt;$Q52,AND($Q$60=$Q52,$R$60&gt;$R52))),1,"")</f>
        <v/>
      </c>
      <c r="DV52" s="18">
        <v>1</v>
      </c>
      <c r="DW52" s="19" t="str">
        <f>IF(Участники!A52="","",IF($BL$61+1=Участники!$B$6-DL$61,$BL$61+1,$BL$61+SUMIF(S$11:S52,CONCATENATE("=",S52),DV$11:DV52)))</f>
        <v/>
      </c>
    </row>
    <row r="53" spans="1:127" x14ac:dyDescent="0.25">
      <c r="A53" s="2"/>
      <c r="B53" s="2"/>
      <c r="C53" s="2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14" t="str">
        <f>Тур1!N53</f>
        <v/>
      </c>
      <c r="P53" s="14" t="str">
        <f>Тур2!N53</f>
        <v/>
      </c>
      <c r="Q53" s="25" t="str">
        <f t="shared" si="0"/>
        <v/>
      </c>
      <c r="R53" s="3"/>
      <c r="S53" s="15" t="str">
        <f>IF(Участники!A53="","",IF($BM$61+1=Участники!$B$6-DM$61,$BM$61+1,CONCATENATE($BM$61+1,"-",Участники!$B$6-DM$61)))</f>
        <v/>
      </c>
      <c r="W53" s="17" t="str">
        <f>IF(AND(Участники!$A53&lt;&gt;"",OR($Q$11&lt;$Q53,AND($Q$11=$Q53,$R$11&lt;$R53))),1,"")</f>
        <v/>
      </c>
      <c r="X53" s="17" t="str">
        <f>IF(AND(Участники!$A53&lt;&gt;"",OR($Q$12&lt;$Q53,AND($Q$12=$Q53,$R$12&lt;$R53))),1,"")</f>
        <v/>
      </c>
      <c r="Y53" s="17" t="str">
        <f>IF(AND(Участники!$A53&lt;&gt;"",OR($Q$13&lt;$Q53,AND($Q$13=$Q53,$R$13&lt;$R53))),1,"")</f>
        <v/>
      </c>
      <c r="Z53" s="17" t="str">
        <f>IF(AND(Участники!$A53&lt;&gt;"",OR($Q$14&lt;$Q53,AND($Q$14=$Q53,$R$14&lt;$R53))),1,"")</f>
        <v/>
      </c>
      <c r="AA53" s="17" t="str">
        <f>IF(AND(Участники!$A53&lt;&gt;"",OR($Q$15&lt;$Q53,AND($Q$15=$Q53,$R$15&lt;$R53))),1,"")</f>
        <v/>
      </c>
      <c r="AB53" s="17" t="str">
        <f>IF(AND(Участники!$A53&lt;&gt;"",OR($Q$16&lt;$Q53,AND($Q$16=$Q53,$R$16&lt;$R53))),1,"")</f>
        <v/>
      </c>
      <c r="AC53" s="17" t="str">
        <f>IF(AND(Участники!$A53&lt;&gt;"",OR($Q$17&lt;$Q53,AND($Q$17=$Q53,$R$17&lt;$R53))),1,"")</f>
        <v/>
      </c>
      <c r="AD53" s="17" t="str">
        <f>IF(AND(Участники!$A53&lt;&gt;"",OR($Q$18&lt;$Q53,AND($Q$18=$Q53,$R$18&lt;$R53))),1,"")</f>
        <v/>
      </c>
      <c r="AE53" s="17" t="str">
        <f>IF(AND(Участники!$A53&lt;&gt;"",OR($Q$19&lt;$Q53,AND($Q$19=$Q53,$R$19&lt;$R53))),1,"")</f>
        <v/>
      </c>
      <c r="AF53" s="17" t="str">
        <f>IF(AND(Участники!$A53&lt;&gt;"",OR($Q$20&lt;$Q53,AND($Q$20=$Q53,$R$20&lt;$R53))),1,"")</f>
        <v/>
      </c>
      <c r="AG53" s="17" t="str">
        <f>IF(AND(Участники!$A53&lt;&gt;"",OR($Q$21&lt;$Q53,AND($Q$21=$Q53,$R$21&lt;$R53))),1,"")</f>
        <v/>
      </c>
      <c r="AH53" s="17" t="str">
        <f>IF(AND(Участники!$A53&lt;&gt;"",OR($Q$22&lt;$Q53,AND($Q$22=$Q53,$R$22&lt;$R53))),1,"")</f>
        <v/>
      </c>
      <c r="AI53" s="17" t="str">
        <f>IF(AND(Участники!$A53&lt;&gt;"",OR($Q$23&lt;$Q53,AND($Q$23=$Q53,$R$23&lt;$R53))),1,"")</f>
        <v/>
      </c>
      <c r="AJ53" s="17" t="str">
        <f>IF(AND(Участники!$A53&lt;&gt;"",OR($Q$24&lt;$Q53,AND($Q$24=$Q53,$R$24&lt;$R53))),1,"")</f>
        <v/>
      </c>
      <c r="AK53" s="17" t="str">
        <f>IF(AND(Участники!$A53&lt;&gt;"",OR($Q$25&lt;$Q53,AND($Q$25=$Q53,$R$25&lt;$R53))),1,"")</f>
        <v/>
      </c>
      <c r="AL53" s="17" t="str">
        <f>IF(AND(Участники!$A53&lt;&gt;"",OR($Q$26&lt;$Q53,AND($Q$26=$Q53,$R$26&lt;$R53))),1,"")</f>
        <v/>
      </c>
      <c r="AM53" s="17" t="str">
        <f>IF(AND(Участники!$A53&lt;&gt;"",OR($Q$27&lt;$Q53,AND($Q$27=$Q53,$R$27&lt;$R53))),1,"")</f>
        <v/>
      </c>
      <c r="AN53" s="17" t="str">
        <f>IF(AND(Участники!$A53&lt;&gt;"",OR($Q$28&lt;$Q53,AND($Q$28=$Q53,$R$28&lt;$R53))),1,"")</f>
        <v/>
      </c>
      <c r="AO53" s="17" t="str">
        <f>IF(AND(Участники!$A53&lt;&gt;"",OR($Q$29&lt;$Q53,AND($Q$29=$Q53,$R$29&lt;$R53))),1,"")</f>
        <v/>
      </c>
      <c r="AP53" s="17" t="str">
        <f>IF(AND(Участники!$A53&lt;&gt;"",OR($Q$30&lt;$Q53,AND($Q$30=$Q53,$R$30&lt;$R53))),1,"")</f>
        <v/>
      </c>
      <c r="AQ53" s="17" t="str">
        <f>IF(AND(Участники!$A53&lt;&gt;"",OR($Q$31&lt;$Q53,AND($Q$31=$Q53,$R$31&lt;$R53))),1,"")</f>
        <v/>
      </c>
      <c r="AR53" s="17" t="str">
        <f>IF(AND(Участники!$A53&lt;&gt;"",OR($Q$32&lt;$Q53,AND($Q$32=$Q53,$R$32&lt;$R53))),1,"")</f>
        <v/>
      </c>
      <c r="AS53" s="17" t="str">
        <f>IF(AND(Участники!$A53&lt;&gt;"",OR($Q$33&lt;$Q53,AND($Q$33=$Q53,$R$33&lt;$R53))),1,"")</f>
        <v/>
      </c>
      <c r="AT53" s="17" t="str">
        <f>IF(AND(Участники!$A53&lt;&gt;"",OR($Q$34&lt;$Q53,AND($Q$34=$Q53,$R$34&lt;$R53))),1,"")</f>
        <v/>
      </c>
      <c r="AU53" s="17" t="str">
        <f>IF(AND(Участники!$A53&lt;&gt;"",OR($Q$35&lt;$Q53,AND($Q$35=$Q53,$R$35&lt;$R53))),1,"")</f>
        <v/>
      </c>
      <c r="AV53" s="17" t="str">
        <f>IF(AND(Участники!$A53&lt;&gt;"",OR($Q$36&lt;$Q53,AND($Q$36=$Q53,$R$36&lt;$R53))),1,"")</f>
        <v/>
      </c>
      <c r="AW53" s="17" t="str">
        <f>IF(AND(Участники!$A53&lt;&gt;"",OR($Q$37&lt;$Q53,AND($Q$37=$Q53,$R$37&lt;$R53))),1,"")</f>
        <v/>
      </c>
      <c r="AX53" s="17" t="str">
        <f>IF(AND(Участники!$A53&lt;&gt;"",OR($Q$38&lt;$Q53,AND($Q$38=$Q53,$R$38&lt;$R53))),1,"")</f>
        <v/>
      </c>
      <c r="AY53" s="17" t="str">
        <f>IF(AND(Участники!$A53&lt;&gt;"",OR($Q$39&lt;$Q53,AND($Q$39=$Q53,$R$39&lt;$R53))),1,"")</f>
        <v/>
      </c>
      <c r="AZ53" s="17" t="str">
        <f>IF(AND(Участники!$A53&lt;&gt;"",OR($Q$40&lt;$Q53,AND($Q$40=$Q53,$R$40&lt;$R53))),1,"")</f>
        <v/>
      </c>
      <c r="BA53" s="17" t="str">
        <f>IF(AND(Участники!$A53&lt;&gt;"",OR($Q$41&lt;$Q53,AND($Q$41=$Q53,$R$41&lt;$R53))),1,"")</f>
        <v/>
      </c>
      <c r="BB53" s="17" t="str">
        <f>IF(AND(Участники!$A53&lt;&gt;"",OR($Q$42&lt;$Q53,AND($Q$42=$Q53,$R$42&lt;$R53))),1,"")</f>
        <v/>
      </c>
      <c r="BC53" s="17" t="str">
        <f>IF(AND(Участники!$A53&lt;&gt;"",OR($Q$43&lt;$Q53,AND($Q$43=$Q53,$R$43&lt;$R53))),1,"")</f>
        <v/>
      </c>
      <c r="BD53" s="17" t="str">
        <f>IF(AND(Участники!$A53&lt;&gt;"",OR($Q$44&lt;$Q53,AND($Q$44=$Q53,$R$44&lt;$R53))),1,"")</f>
        <v/>
      </c>
      <c r="BE53" s="17" t="str">
        <f>IF(AND(Участники!$A53&lt;&gt;"",OR($Q$45&lt;$Q53,AND($Q$45=$Q53,$R$45&lt;$R53))),1,"")</f>
        <v/>
      </c>
      <c r="BF53" s="17" t="str">
        <f>IF(AND(Участники!$A53&lt;&gt;"",OR($Q$46&lt;$Q53,AND($Q$46=$Q53,$R$46&lt;$R53))),1,"")</f>
        <v/>
      </c>
      <c r="BG53" s="17" t="str">
        <f>IF(AND(Участники!$A53&lt;&gt;"",OR($Q$47&lt;$Q53,AND($Q$47=$Q53,$R$47&lt;$R53))),1,"")</f>
        <v/>
      </c>
      <c r="BH53" s="17" t="str">
        <f>IF(AND(Участники!$A53&lt;&gt;"",OR($Q$48&lt;$Q53,AND($Q$48=$Q53,$R$48&lt;$R53))),1,"")</f>
        <v/>
      </c>
      <c r="BI53" s="17" t="str">
        <f>IF(AND(Участники!$A53&lt;&gt;"",OR($Q$49&lt;$Q53,AND($Q$49=$Q53,$R$49&lt;$R53))),1,"")</f>
        <v/>
      </c>
      <c r="BJ53" s="17" t="str">
        <f>IF(AND(Участники!$A53&lt;&gt;"",OR($Q$50&lt;$Q53,AND($Q$50=$Q53,$R$50&lt;$R53))),1,"")</f>
        <v/>
      </c>
      <c r="BK53" s="17" t="str">
        <f>IF(AND(Участники!$A53&lt;&gt;"",OR($Q$51&lt;$Q53,AND($Q$51=$Q53,$R$51&lt;$R53))),1,"")</f>
        <v/>
      </c>
      <c r="BL53" s="17" t="str">
        <f>IF(AND(Участники!$A53&lt;&gt;"",OR($Q$52&lt;$Q53,AND($Q$52=$Q53,$R$52&lt;$R53))),1,"")</f>
        <v/>
      </c>
      <c r="BM53" s="16" t="str">
        <f>IF(AND(Участники!$A53&lt;&gt;"",OR($Q$53&lt;$Q53,AND($Q$53=$Q53,$R$53&lt;$R53))),1,"")</f>
        <v/>
      </c>
      <c r="BN53" s="17" t="str">
        <f>IF(AND(Участники!$A53&lt;&gt;"",OR($Q$54&lt;$Q53,AND($Q$54=$Q53,$R$54&lt;$R53))),1,"")</f>
        <v/>
      </c>
      <c r="BO53" s="17" t="str">
        <f>IF(AND(Участники!$A53&lt;&gt;"",OR($Q$55&lt;$Q53,AND($Q$55=$Q53,$R$55&lt;$R53))),1,"")</f>
        <v/>
      </c>
      <c r="BP53" s="17" t="str">
        <f>IF(AND(Участники!$A53&lt;&gt;"",OR($Q$56&lt;$Q53,AND($Q$56=$Q53,$R$56&lt;$R53))),1,"")</f>
        <v/>
      </c>
      <c r="BQ53" s="17" t="str">
        <f>IF(AND(Участники!$A53&lt;&gt;"",OR($Q$57&lt;$Q53,AND($Q$57=$Q53,$R$57&lt;$R53))),1,"")</f>
        <v/>
      </c>
      <c r="BR53" s="17" t="str">
        <f>IF(AND(Участники!$A53&lt;&gt;"",OR($Q$58&lt;$Q53,AND($Q$58=$Q53,$R$58&lt;$R53))),1,"")</f>
        <v/>
      </c>
      <c r="BS53" s="17" t="str">
        <f>IF(AND(Участники!$A53&lt;&gt;"",OR($Q$59&lt;$Q53,AND($Q$59=$Q53,$R$59&lt;$R53))),1,"")</f>
        <v/>
      </c>
      <c r="BT53" s="17" t="str">
        <f>IF(AND(Участники!$A53&lt;&gt;"",OR($Q$60&lt;$Q53,AND($Q$60=$Q53,$R$60&lt;$R53))),1,"")</f>
        <v/>
      </c>
      <c r="BW53" s="17" t="str">
        <f>IF(AND(Участники!$A53&lt;&gt;"",OR($Q$11&gt;$Q53,AND($Q$11=$Q53,$R$11&gt;$R53))),1,"")</f>
        <v/>
      </c>
      <c r="BX53" s="17" t="str">
        <f>IF(AND(Участники!$A53&lt;&gt;"",OR($Q$12&gt;$Q53,AND($Q$12=$Q53,$R$12&gt;$R53))),1,"")</f>
        <v/>
      </c>
      <c r="BY53" s="17" t="str">
        <f>IF(AND(Участники!$A53&lt;&gt;"",OR($Q$13&gt;$Q53,AND($Q$13=$Q53,$R$13&gt;$R53))),1,"")</f>
        <v/>
      </c>
      <c r="BZ53" s="17" t="str">
        <f>IF(AND(Участники!$A53&lt;&gt;"",OR($Q$14&gt;$Q53,AND($Q$14=$Q53,$R$14&gt;$R53))),1,"")</f>
        <v/>
      </c>
      <c r="CA53" s="17" t="str">
        <f>IF(AND(Участники!$A53&lt;&gt;"",OR($Q$15&gt;$Q53,AND($Q$15=$Q53,$R$15&gt;$R53))),1,"")</f>
        <v/>
      </c>
      <c r="CB53" s="17" t="str">
        <f>IF(AND(Участники!$A53&lt;&gt;"",OR($Q$16&gt;$Q53,AND($Q$16=$Q53,$R$16&gt;$R53))),1,"")</f>
        <v/>
      </c>
      <c r="CC53" s="17" t="str">
        <f>IF(AND(Участники!$A53&lt;&gt;"",OR($Q$17&gt;$Q53,AND($Q$17=$Q53,$R$17&gt;$R53))),1,"")</f>
        <v/>
      </c>
      <c r="CD53" s="17" t="str">
        <f>IF(AND(Участники!$A53&lt;&gt;"",OR($Q$18&gt;$Q53,AND($Q$18=$Q53,$R$18&gt;$R53))),1,"")</f>
        <v/>
      </c>
      <c r="CE53" s="17" t="str">
        <f>IF(AND(Участники!$A53&lt;&gt;"",OR($Q$19&gt;$Q53,AND($Q$19=$Q53,$R$19&gt;$R53))),1,"")</f>
        <v/>
      </c>
      <c r="CF53" s="17" t="str">
        <f>IF(AND(Участники!$A53&lt;&gt;"",OR($Q$20&gt;$Q53,AND($Q$20=$Q53,$R$20&gt;$R53))),1,"")</f>
        <v/>
      </c>
      <c r="CG53" s="17" t="str">
        <f>IF(AND(Участники!$A53&lt;&gt;"",OR($Q$21&gt;$Q53,AND($Q$21=$Q53,$R$21&gt;$R53))),1,"")</f>
        <v/>
      </c>
      <c r="CH53" s="17" t="str">
        <f>IF(AND(Участники!$A53&lt;&gt;"",OR($Q$22&gt;$Q53,AND($Q$22=$Q53,$R$22&gt;$R53))),1,"")</f>
        <v/>
      </c>
      <c r="CI53" s="17" t="str">
        <f>IF(AND(Участники!$A53&lt;&gt;"",OR($Q$23&gt;$Q53,AND($Q$23=$Q53,$R$23&gt;$R53))),1,"")</f>
        <v/>
      </c>
      <c r="CJ53" s="17" t="str">
        <f>IF(AND(Участники!$A53&lt;&gt;"",OR($Q$24&gt;$Q53,AND($Q$24=$Q53,$R$24&gt;$R53))),1,"")</f>
        <v/>
      </c>
      <c r="CK53" s="17" t="str">
        <f>IF(AND(Участники!$A53&lt;&gt;"",OR($Q$25&gt;$Q53,AND($Q$25=$Q53,$R$25&gt;$R53))),1,"")</f>
        <v/>
      </c>
      <c r="CL53" s="17" t="str">
        <f>IF(AND(Участники!$A53&lt;&gt;"",OR($Q$26&gt;$Q53,AND($Q$26=$Q53,$R$26&gt;$R53))),1,"")</f>
        <v/>
      </c>
      <c r="CM53" s="17" t="str">
        <f>IF(AND(Участники!$A53&lt;&gt;"",OR($Q$27&gt;$Q53,AND($Q$27=$Q53,$R$27&gt;$R53))),1,"")</f>
        <v/>
      </c>
      <c r="CN53" s="17" t="str">
        <f>IF(AND(Участники!$A53&lt;&gt;"",OR($Q$28&gt;$Q53,AND($Q$28=$Q53,$R$28&gt;$R53))),1,"")</f>
        <v/>
      </c>
      <c r="CO53" s="17" t="str">
        <f>IF(AND(Участники!$A53&lt;&gt;"",OR($Q$29&gt;$Q53,AND($Q$29=$Q53,$R$29&gt;$R53))),1,"")</f>
        <v/>
      </c>
      <c r="CP53" s="17" t="str">
        <f>IF(AND(Участники!$A53&lt;&gt;"",OR($Q$30&gt;$Q53,AND($Q$30=$Q53,$R$30&gt;$R53))),1,"")</f>
        <v/>
      </c>
      <c r="CQ53" s="17" t="str">
        <f>IF(AND(Участники!$A53&lt;&gt;"",OR($Q$31&gt;$Q53,AND($Q$31=$Q53,$R$31&gt;$R53))),1,"")</f>
        <v/>
      </c>
      <c r="CR53" s="17" t="str">
        <f>IF(AND(Участники!$A53&lt;&gt;"",OR($Q$32&gt;$Q53,AND($Q$32=$Q53,$R$32&gt;$R53))),1,"")</f>
        <v/>
      </c>
      <c r="CS53" s="17" t="str">
        <f>IF(AND(Участники!$A53&lt;&gt;"",OR($Q$33&gt;$Q53,AND($Q$33=$Q53,$R$33&gt;$R53))),1,"")</f>
        <v/>
      </c>
      <c r="CT53" s="17" t="str">
        <f>IF(AND(Участники!$A53&lt;&gt;"",OR($Q$34&gt;$Q53,AND($Q$34=$Q53,$R$34&gt;$R53))),1,"")</f>
        <v/>
      </c>
      <c r="CU53" s="17" t="str">
        <f>IF(AND(Участники!$A53&lt;&gt;"",OR($Q$35&gt;$Q53,AND($Q$35=$Q53,$R$35&gt;$R53))),1,"")</f>
        <v/>
      </c>
      <c r="CV53" s="17" t="str">
        <f>IF(AND(Участники!$A53&lt;&gt;"",OR($Q$36&gt;$Q53,AND($Q$36=$Q53,$R$36&gt;$R53))),1,"")</f>
        <v/>
      </c>
      <c r="CW53" s="17" t="str">
        <f>IF(AND(Участники!$A53&lt;&gt;"",OR($Q$37&gt;$Q53,AND($Q$37=$Q53,$R$37&gt;$R53))),1,"")</f>
        <v/>
      </c>
      <c r="CX53" s="17" t="str">
        <f>IF(AND(Участники!$A53&lt;&gt;"",OR($Q$38&gt;$Q53,AND($Q$38=$Q53,$R$38&gt;$R53))),1,"")</f>
        <v/>
      </c>
      <c r="CY53" s="17" t="str">
        <f>IF(AND(Участники!$A53&lt;&gt;"",OR($Q$39&gt;$Q53,AND($Q$39=$Q53,$R$39&gt;$R53))),1,"")</f>
        <v/>
      </c>
      <c r="CZ53" s="17" t="str">
        <f>IF(AND(Участники!$A53&lt;&gt;"",OR($Q$40&gt;$Q53,AND($Q$40=$Q53,$R$40&gt;$R53))),1,"")</f>
        <v/>
      </c>
      <c r="DA53" s="17" t="str">
        <f>IF(AND(Участники!$A53&lt;&gt;"",OR($Q$41&gt;$Q53,AND($Q$41=$Q53,$R$41&gt;$R53))),1,"")</f>
        <v/>
      </c>
      <c r="DB53" s="17" t="str">
        <f>IF(AND(Участники!$A53&lt;&gt;"",OR($Q$42&gt;$Q53,AND($Q$42=$Q53,$R$42&gt;$R53))),1,"")</f>
        <v/>
      </c>
      <c r="DC53" s="17" t="str">
        <f>IF(AND(Участники!$A53&lt;&gt;"",OR($Q$43&gt;$Q53,AND($Q$43=$Q53,$R$43&gt;$R53))),1,"")</f>
        <v/>
      </c>
      <c r="DD53" s="17" t="str">
        <f>IF(AND(Участники!$A53&lt;&gt;"",OR($Q$44&gt;$Q53,AND($Q$44=$Q53,$R$44&gt;$R53))),1,"")</f>
        <v/>
      </c>
      <c r="DE53" s="17" t="str">
        <f>IF(AND(Участники!$A53&lt;&gt;"",OR($Q$45&gt;$Q53,AND($Q$45=$Q53,$R$45&gt;$R53))),1,"")</f>
        <v/>
      </c>
      <c r="DF53" s="17" t="str">
        <f>IF(AND(Участники!$A53&lt;&gt;"",OR($Q$46&gt;$Q53,AND($Q$46=$Q53,$R$46&gt;$R53))),1,"")</f>
        <v/>
      </c>
      <c r="DG53" s="17" t="str">
        <f>IF(AND(Участники!$A53&lt;&gt;"",OR($Q$47&gt;$Q53,AND($Q$47=$Q53,$R$47&gt;$R53))),1,"")</f>
        <v/>
      </c>
      <c r="DH53" s="17" t="str">
        <f>IF(AND(Участники!$A53&lt;&gt;"",OR($Q$48&gt;$Q53,AND($Q$48=$Q53,$R$48&gt;$R53))),1,"")</f>
        <v/>
      </c>
      <c r="DI53" s="17" t="str">
        <f>IF(AND(Участники!$A53&lt;&gt;"",OR($Q$49&gt;$Q53,AND($Q$49=$Q53,$R$49&gt;$R53))),1,"")</f>
        <v/>
      </c>
      <c r="DJ53" s="17" t="str">
        <f>IF(AND(Участники!$A53&lt;&gt;"",OR($Q$50&gt;$Q53,AND($Q$50=$Q53,$R$50&gt;$R53))),1,"")</f>
        <v/>
      </c>
      <c r="DK53" s="17" t="str">
        <f>IF(AND(Участники!$A53&lt;&gt;"",OR($Q$51&gt;$Q53,AND($Q$51=$Q53,$R$51&gt;$R53))),1,"")</f>
        <v/>
      </c>
      <c r="DL53" s="17" t="str">
        <f>IF(AND(Участники!$A53&lt;&gt;"",OR($Q$52&gt;$Q53,AND($Q$52=$Q53,$R$52&gt;$R53))),1,"")</f>
        <v/>
      </c>
      <c r="DM53" s="16" t="str">
        <f>IF(AND(Участники!$A53&lt;&gt;"",OR($Q$53&gt;$Q53,AND($Q$53=$Q53,$R$53&gt;$R53))),1,"")</f>
        <v/>
      </c>
      <c r="DN53" s="17" t="str">
        <f>IF(AND(Участники!$A53&lt;&gt;"",OR($Q$54&gt;$Q53,AND($Q$54=$Q53,$R$54&gt;$R53))),1,"")</f>
        <v/>
      </c>
      <c r="DO53" s="17" t="str">
        <f>IF(AND(Участники!$A53&lt;&gt;"",OR($Q$55&gt;$Q53,AND($Q$55=$Q53,$R$55&gt;$R53))),1,"")</f>
        <v/>
      </c>
      <c r="DP53" s="17" t="str">
        <f>IF(AND(Участники!$A53&lt;&gt;"",OR($Q$56&gt;$Q53,AND($Q$56=$Q53,$R$56&gt;$R53))),1,"")</f>
        <v/>
      </c>
      <c r="DQ53" s="17" t="str">
        <f>IF(AND(Участники!$A53&lt;&gt;"",OR($Q$57&gt;$Q53,AND($Q$57=$Q53,$R$57&gt;$R53))),1,"")</f>
        <v/>
      </c>
      <c r="DR53" s="17" t="str">
        <f>IF(AND(Участники!$A53&lt;&gt;"",OR($Q$58&gt;$Q53,AND($Q$58=$Q53,$R$58&gt;$R53))),1,"")</f>
        <v/>
      </c>
      <c r="DS53" s="17" t="str">
        <f>IF(AND(Участники!$A53&lt;&gt;"",OR($Q$59&gt;$Q53,AND($Q$59=$Q53,$R$59&gt;$R53))),1,"")</f>
        <v/>
      </c>
      <c r="DT53" s="17" t="str">
        <f>IF(AND(Участники!$A53&lt;&gt;"",OR($Q$60&gt;$Q53,AND($Q$60=$Q53,$R$60&gt;$R53))),1,"")</f>
        <v/>
      </c>
      <c r="DV53" s="18">
        <v>1</v>
      </c>
      <c r="DW53" s="19" t="str">
        <f>IF(Участники!A53="","",IF($BM$61+1=Участники!$B$6-DM$61,$BM$61+1,$BM$61+SUMIF(S$11:S53,CONCATENATE("=",S53),DV$11:DV53)))</f>
        <v/>
      </c>
    </row>
    <row r="54" spans="1:127" x14ac:dyDescent="0.25">
      <c r="A54" s="2"/>
      <c r="B54" s="2"/>
      <c r="C54" s="2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14" t="str">
        <f>Тур1!N54</f>
        <v/>
      </c>
      <c r="P54" s="14" t="str">
        <f>Тур2!N54</f>
        <v/>
      </c>
      <c r="Q54" s="25" t="str">
        <f t="shared" si="0"/>
        <v/>
      </c>
      <c r="R54" s="3"/>
      <c r="S54" s="15" t="str">
        <f>IF(Участники!A54="","",IF($BN$61+1=Участники!$B$6-DN$61,$BN$61+1,CONCATENATE($BN$61+1,"-",Участники!$B$6-DN$61)))</f>
        <v/>
      </c>
      <c r="W54" s="17" t="str">
        <f>IF(AND(Участники!$A54&lt;&gt;"",OR($Q$11&lt;$Q54,AND($Q$11=$Q54,$R$11&lt;$R54))),1,"")</f>
        <v/>
      </c>
      <c r="X54" s="17" t="str">
        <f>IF(AND(Участники!$A54&lt;&gt;"",OR($Q$12&lt;$Q54,AND($Q$12=$Q54,$R$12&lt;$R54))),1,"")</f>
        <v/>
      </c>
      <c r="Y54" s="17" t="str">
        <f>IF(AND(Участники!$A54&lt;&gt;"",OR($Q$13&lt;$Q54,AND($Q$13=$Q54,$R$13&lt;$R54))),1,"")</f>
        <v/>
      </c>
      <c r="Z54" s="17" t="str">
        <f>IF(AND(Участники!$A54&lt;&gt;"",OR($Q$14&lt;$Q54,AND($Q$14=$Q54,$R$14&lt;$R54))),1,"")</f>
        <v/>
      </c>
      <c r="AA54" s="17" t="str">
        <f>IF(AND(Участники!$A54&lt;&gt;"",OR($Q$15&lt;$Q54,AND($Q$15=$Q54,$R$15&lt;$R54))),1,"")</f>
        <v/>
      </c>
      <c r="AB54" s="17" t="str">
        <f>IF(AND(Участники!$A54&lt;&gt;"",OR($Q$16&lt;$Q54,AND($Q$16=$Q54,$R$16&lt;$R54))),1,"")</f>
        <v/>
      </c>
      <c r="AC54" s="17" t="str">
        <f>IF(AND(Участники!$A54&lt;&gt;"",OR($Q$17&lt;$Q54,AND($Q$17=$Q54,$R$17&lt;$R54))),1,"")</f>
        <v/>
      </c>
      <c r="AD54" s="17" t="str">
        <f>IF(AND(Участники!$A54&lt;&gt;"",OR($Q$18&lt;$Q54,AND($Q$18=$Q54,$R$18&lt;$R54))),1,"")</f>
        <v/>
      </c>
      <c r="AE54" s="17" t="str">
        <f>IF(AND(Участники!$A54&lt;&gt;"",OR($Q$19&lt;$Q54,AND($Q$19=$Q54,$R$19&lt;$R54))),1,"")</f>
        <v/>
      </c>
      <c r="AF54" s="17" t="str">
        <f>IF(AND(Участники!$A54&lt;&gt;"",OR($Q$20&lt;$Q54,AND($Q$20=$Q54,$R$20&lt;$R54))),1,"")</f>
        <v/>
      </c>
      <c r="AG54" s="17" t="str">
        <f>IF(AND(Участники!$A54&lt;&gt;"",OR($Q$21&lt;$Q54,AND($Q$21=$Q54,$R$21&lt;$R54))),1,"")</f>
        <v/>
      </c>
      <c r="AH54" s="17" t="str">
        <f>IF(AND(Участники!$A54&lt;&gt;"",OR($Q$22&lt;$Q54,AND($Q$22=$Q54,$R$22&lt;$R54))),1,"")</f>
        <v/>
      </c>
      <c r="AI54" s="17" t="str">
        <f>IF(AND(Участники!$A54&lt;&gt;"",OR($Q$23&lt;$Q54,AND($Q$23=$Q54,$R$23&lt;$R54))),1,"")</f>
        <v/>
      </c>
      <c r="AJ54" s="17" t="str">
        <f>IF(AND(Участники!$A54&lt;&gt;"",OR($Q$24&lt;$Q54,AND($Q$24=$Q54,$R$24&lt;$R54))),1,"")</f>
        <v/>
      </c>
      <c r="AK54" s="17" t="str">
        <f>IF(AND(Участники!$A54&lt;&gt;"",OR($Q$25&lt;$Q54,AND($Q$25=$Q54,$R$25&lt;$R54))),1,"")</f>
        <v/>
      </c>
      <c r="AL54" s="17" t="str">
        <f>IF(AND(Участники!$A54&lt;&gt;"",OR($Q$26&lt;$Q54,AND($Q$26=$Q54,$R$26&lt;$R54))),1,"")</f>
        <v/>
      </c>
      <c r="AM54" s="17" t="str">
        <f>IF(AND(Участники!$A54&lt;&gt;"",OR($Q$27&lt;$Q54,AND($Q$27=$Q54,$R$27&lt;$R54))),1,"")</f>
        <v/>
      </c>
      <c r="AN54" s="17" t="str">
        <f>IF(AND(Участники!$A54&lt;&gt;"",OR($Q$28&lt;$Q54,AND($Q$28=$Q54,$R$28&lt;$R54))),1,"")</f>
        <v/>
      </c>
      <c r="AO54" s="17" t="str">
        <f>IF(AND(Участники!$A54&lt;&gt;"",OR($Q$29&lt;$Q54,AND($Q$29=$Q54,$R$29&lt;$R54))),1,"")</f>
        <v/>
      </c>
      <c r="AP54" s="17" t="str">
        <f>IF(AND(Участники!$A54&lt;&gt;"",OR($Q$30&lt;$Q54,AND($Q$30=$Q54,$R$30&lt;$R54))),1,"")</f>
        <v/>
      </c>
      <c r="AQ54" s="17" t="str">
        <f>IF(AND(Участники!$A54&lt;&gt;"",OR($Q$31&lt;$Q54,AND($Q$31=$Q54,$R$31&lt;$R54))),1,"")</f>
        <v/>
      </c>
      <c r="AR54" s="17" t="str">
        <f>IF(AND(Участники!$A54&lt;&gt;"",OR($Q$32&lt;$Q54,AND($Q$32=$Q54,$R$32&lt;$R54))),1,"")</f>
        <v/>
      </c>
      <c r="AS54" s="17" t="str">
        <f>IF(AND(Участники!$A54&lt;&gt;"",OR($Q$33&lt;$Q54,AND($Q$33=$Q54,$R$33&lt;$R54))),1,"")</f>
        <v/>
      </c>
      <c r="AT54" s="17" t="str">
        <f>IF(AND(Участники!$A54&lt;&gt;"",OR($Q$34&lt;$Q54,AND($Q$34=$Q54,$R$34&lt;$R54))),1,"")</f>
        <v/>
      </c>
      <c r="AU54" s="17" t="str">
        <f>IF(AND(Участники!$A54&lt;&gt;"",OR($Q$35&lt;$Q54,AND($Q$35=$Q54,$R$35&lt;$R54))),1,"")</f>
        <v/>
      </c>
      <c r="AV54" s="17" t="str">
        <f>IF(AND(Участники!$A54&lt;&gt;"",OR($Q$36&lt;$Q54,AND($Q$36=$Q54,$R$36&lt;$R54))),1,"")</f>
        <v/>
      </c>
      <c r="AW54" s="17" t="str">
        <f>IF(AND(Участники!$A54&lt;&gt;"",OR($Q$37&lt;$Q54,AND($Q$37=$Q54,$R$37&lt;$R54))),1,"")</f>
        <v/>
      </c>
      <c r="AX54" s="17" t="str">
        <f>IF(AND(Участники!$A54&lt;&gt;"",OR($Q$38&lt;$Q54,AND($Q$38=$Q54,$R$38&lt;$R54))),1,"")</f>
        <v/>
      </c>
      <c r="AY54" s="17" t="str">
        <f>IF(AND(Участники!$A54&lt;&gt;"",OR($Q$39&lt;$Q54,AND($Q$39=$Q54,$R$39&lt;$R54))),1,"")</f>
        <v/>
      </c>
      <c r="AZ54" s="17" t="str">
        <f>IF(AND(Участники!$A54&lt;&gt;"",OR($Q$40&lt;$Q54,AND($Q$40=$Q54,$R$40&lt;$R54))),1,"")</f>
        <v/>
      </c>
      <c r="BA54" s="17" t="str">
        <f>IF(AND(Участники!$A54&lt;&gt;"",OR($Q$41&lt;$Q54,AND($Q$41=$Q54,$R$41&lt;$R54))),1,"")</f>
        <v/>
      </c>
      <c r="BB54" s="17" t="str">
        <f>IF(AND(Участники!$A54&lt;&gt;"",OR($Q$42&lt;$Q54,AND($Q$42=$Q54,$R$42&lt;$R54))),1,"")</f>
        <v/>
      </c>
      <c r="BC54" s="17" t="str">
        <f>IF(AND(Участники!$A54&lt;&gt;"",OR($Q$43&lt;$Q54,AND($Q$43=$Q54,$R$43&lt;$R54))),1,"")</f>
        <v/>
      </c>
      <c r="BD54" s="17" t="str">
        <f>IF(AND(Участники!$A54&lt;&gt;"",OR($Q$44&lt;$Q54,AND($Q$44=$Q54,$R$44&lt;$R54))),1,"")</f>
        <v/>
      </c>
      <c r="BE54" s="17" t="str">
        <f>IF(AND(Участники!$A54&lt;&gt;"",OR($Q$45&lt;$Q54,AND($Q$45=$Q54,$R$45&lt;$R54))),1,"")</f>
        <v/>
      </c>
      <c r="BF54" s="17" t="str">
        <f>IF(AND(Участники!$A54&lt;&gt;"",OR($Q$46&lt;$Q54,AND($Q$46=$Q54,$R$46&lt;$R54))),1,"")</f>
        <v/>
      </c>
      <c r="BG54" s="17" t="str">
        <f>IF(AND(Участники!$A54&lt;&gt;"",OR($Q$47&lt;$Q54,AND($Q$47=$Q54,$R$47&lt;$R54))),1,"")</f>
        <v/>
      </c>
      <c r="BH54" s="17" t="str">
        <f>IF(AND(Участники!$A54&lt;&gt;"",OR($Q$48&lt;$Q54,AND($Q$48=$Q54,$R$48&lt;$R54))),1,"")</f>
        <v/>
      </c>
      <c r="BI54" s="17" t="str">
        <f>IF(AND(Участники!$A54&lt;&gt;"",OR($Q$49&lt;$Q54,AND($Q$49=$Q54,$R$49&lt;$R54))),1,"")</f>
        <v/>
      </c>
      <c r="BJ54" s="17" t="str">
        <f>IF(AND(Участники!$A54&lt;&gt;"",OR($Q$50&lt;$Q54,AND($Q$50=$Q54,$R$50&lt;$R54))),1,"")</f>
        <v/>
      </c>
      <c r="BK54" s="17" t="str">
        <f>IF(AND(Участники!$A54&lt;&gt;"",OR($Q$51&lt;$Q54,AND($Q$51=$Q54,$R$51&lt;$R54))),1,"")</f>
        <v/>
      </c>
      <c r="BL54" s="17" t="str">
        <f>IF(AND(Участники!$A54&lt;&gt;"",OR($Q$52&lt;$Q54,AND($Q$52=$Q54,$R$52&lt;$R54))),1,"")</f>
        <v/>
      </c>
      <c r="BM54" s="17" t="str">
        <f>IF(AND(Участники!$A54&lt;&gt;"",OR($Q$53&lt;$Q54,AND($Q$53=$Q54,$R$53&lt;$R54))),1,"")</f>
        <v/>
      </c>
      <c r="BN54" s="16" t="str">
        <f>IF(AND(Участники!$A54&lt;&gt;"",OR($Q$54&lt;$Q54,AND($Q$54=$Q54,$R$54&lt;$R54))),1,"")</f>
        <v/>
      </c>
      <c r="BO54" s="17" t="str">
        <f>IF(AND(Участники!$A54&lt;&gt;"",OR($Q$55&lt;$Q54,AND($Q$55=$Q54,$R$55&lt;$R54))),1,"")</f>
        <v/>
      </c>
      <c r="BP54" s="17" t="str">
        <f>IF(AND(Участники!$A54&lt;&gt;"",OR($Q$56&lt;$Q54,AND($Q$56=$Q54,$R$56&lt;$R54))),1,"")</f>
        <v/>
      </c>
      <c r="BQ54" s="17" t="str">
        <f>IF(AND(Участники!$A54&lt;&gt;"",OR($Q$57&lt;$Q54,AND($Q$57=$Q54,$R$57&lt;$R54))),1,"")</f>
        <v/>
      </c>
      <c r="BR54" s="17" t="str">
        <f>IF(AND(Участники!$A54&lt;&gt;"",OR($Q$58&lt;$Q54,AND($Q$58=$Q54,$R$58&lt;$R54))),1,"")</f>
        <v/>
      </c>
      <c r="BS54" s="17" t="str">
        <f>IF(AND(Участники!$A54&lt;&gt;"",OR($Q$59&lt;$Q54,AND($Q$59=$Q54,$R$59&lt;$R54))),1,"")</f>
        <v/>
      </c>
      <c r="BT54" s="17" t="str">
        <f>IF(AND(Участники!$A54&lt;&gt;"",OR($Q$60&lt;$Q54,AND($Q$60=$Q54,$R$60&lt;$R54))),1,"")</f>
        <v/>
      </c>
      <c r="BW54" s="17" t="str">
        <f>IF(AND(Участники!$A54&lt;&gt;"",OR($Q$11&gt;$Q54,AND($Q$11=$Q54,$R$11&gt;$R54))),1,"")</f>
        <v/>
      </c>
      <c r="BX54" s="17" t="str">
        <f>IF(AND(Участники!$A54&lt;&gt;"",OR($Q$12&gt;$Q54,AND($Q$12=$Q54,$R$12&gt;$R54))),1,"")</f>
        <v/>
      </c>
      <c r="BY54" s="17" t="str">
        <f>IF(AND(Участники!$A54&lt;&gt;"",OR($Q$13&gt;$Q54,AND($Q$13=$Q54,$R$13&gt;$R54))),1,"")</f>
        <v/>
      </c>
      <c r="BZ54" s="17" t="str">
        <f>IF(AND(Участники!$A54&lt;&gt;"",OR($Q$14&gt;$Q54,AND($Q$14=$Q54,$R$14&gt;$R54))),1,"")</f>
        <v/>
      </c>
      <c r="CA54" s="17" t="str">
        <f>IF(AND(Участники!$A54&lt;&gt;"",OR($Q$15&gt;$Q54,AND($Q$15=$Q54,$R$15&gt;$R54))),1,"")</f>
        <v/>
      </c>
      <c r="CB54" s="17" t="str">
        <f>IF(AND(Участники!$A54&lt;&gt;"",OR($Q$16&gt;$Q54,AND($Q$16=$Q54,$R$16&gt;$R54))),1,"")</f>
        <v/>
      </c>
      <c r="CC54" s="17" t="str">
        <f>IF(AND(Участники!$A54&lt;&gt;"",OR($Q$17&gt;$Q54,AND($Q$17=$Q54,$R$17&gt;$R54))),1,"")</f>
        <v/>
      </c>
      <c r="CD54" s="17" t="str">
        <f>IF(AND(Участники!$A54&lt;&gt;"",OR($Q$18&gt;$Q54,AND($Q$18=$Q54,$R$18&gt;$R54))),1,"")</f>
        <v/>
      </c>
      <c r="CE54" s="17" t="str">
        <f>IF(AND(Участники!$A54&lt;&gt;"",OR($Q$19&gt;$Q54,AND($Q$19=$Q54,$R$19&gt;$R54))),1,"")</f>
        <v/>
      </c>
      <c r="CF54" s="17" t="str">
        <f>IF(AND(Участники!$A54&lt;&gt;"",OR($Q$20&gt;$Q54,AND($Q$20=$Q54,$R$20&gt;$R54))),1,"")</f>
        <v/>
      </c>
      <c r="CG54" s="17" t="str">
        <f>IF(AND(Участники!$A54&lt;&gt;"",OR($Q$21&gt;$Q54,AND($Q$21=$Q54,$R$21&gt;$R54))),1,"")</f>
        <v/>
      </c>
      <c r="CH54" s="17" t="str">
        <f>IF(AND(Участники!$A54&lt;&gt;"",OR($Q$22&gt;$Q54,AND($Q$22=$Q54,$R$22&gt;$R54))),1,"")</f>
        <v/>
      </c>
      <c r="CI54" s="17" t="str">
        <f>IF(AND(Участники!$A54&lt;&gt;"",OR($Q$23&gt;$Q54,AND($Q$23=$Q54,$R$23&gt;$R54))),1,"")</f>
        <v/>
      </c>
      <c r="CJ54" s="17" t="str">
        <f>IF(AND(Участники!$A54&lt;&gt;"",OR($Q$24&gt;$Q54,AND($Q$24=$Q54,$R$24&gt;$R54))),1,"")</f>
        <v/>
      </c>
      <c r="CK54" s="17" t="str">
        <f>IF(AND(Участники!$A54&lt;&gt;"",OR($Q$25&gt;$Q54,AND($Q$25=$Q54,$R$25&gt;$R54))),1,"")</f>
        <v/>
      </c>
      <c r="CL54" s="17" t="str">
        <f>IF(AND(Участники!$A54&lt;&gt;"",OR($Q$26&gt;$Q54,AND($Q$26=$Q54,$R$26&gt;$R54))),1,"")</f>
        <v/>
      </c>
      <c r="CM54" s="17" t="str">
        <f>IF(AND(Участники!$A54&lt;&gt;"",OR($Q$27&gt;$Q54,AND($Q$27=$Q54,$R$27&gt;$R54))),1,"")</f>
        <v/>
      </c>
      <c r="CN54" s="17" t="str">
        <f>IF(AND(Участники!$A54&lt;&gt;"",OR($Q$28&gt;$Q54,AND($Q$28=$Q54,$R$28&gt;$R54))),1,"")</f>
        <v/>
      </c>
      <c r="CO54" s="17" t="str">
        <f>IF(AND(Участники!$A54&lt;&gt;"",OR($Q$29&gt;$Q54,AND($Q$29=$Q54,$R$29&gt;$R54))),1,"")</f>
        <v/>
      </c>
      <c r="CP54" s="17" t="str">
        <f>IF(AND(Участники!$A54&lt;&gt;"",OR($Q$30&gt;$Q54,AND($Q$30=$Q54,$R$30&gt;$R54))),1,"")</f>
        <v/>
      </c>
      <c r="CQ54" s="17" t="str">
        <f>IF(AND(Участники!$A54&lt;&gt;"",OR($Q$31&gt;$Q54,AND($Q$31=$Q54,$R$31&gt;$R54))),1,"")</f>
        <v/>
      </c>
      <c r="CR54" s="17" t="str">
        <f>IF(AND(Участники!$A54&lt;&gt;"",OR($Q$32&gt;$Q54,AND($Q$32=$Q54,$R$32&gt;$R54))),1,"")</f>
        <v/>
      </c>
      <c r="CS54" s="17" t="str">
        <f>IF(AND(Участники!$A54&lt;&gt;"",OR($Q$33&gt;$Q54,AND($Q$33=$Q54,$R$33&gt;$R54))),1,"")</f>
        <v/>
      </c>
      <c r="CT54" s="17" t="str">
        <f>IF(AND(Участники!$A54&lt;&gt;"",OR($Q$34&gt;$Q54,AND($Q$34=$Q54,$R$34&gt;$R54))),1,"")</f>
        <v/>
      </c>
      <c r="CU54" s="17" t="str">
        <f>IF(AND(Участники!$A54&lt;&gt;"",OR($Q$35&gt;$Q54,AND($Q$35=$Q54,$R$35&gt;$R54))),1,"")</f>
        <v/>
      </c>
      <c r="CV54" s="17" t="str">
        <f>IF(AND(Участники!$A54&lt;&gt;"",OR($Q$36&gt;$Q54,AND($Q$36=$Q54,$R$36&gt;$R54))),1,"")</f>
        <v/>
      </c>
      <c r="CW54" s="17" t="str">
        <f>IF(AND(Участники!$A54&lt;&gt;"",OR($Q$37&gt;$Q54,AND($Q$37=$Q54,$R$37&gt;$R54))),1,"")</f>
        <v/>
      </c>
      <c r="CX54" s="17" t="str">
        <f>IF(AND(Участники!$A54&lt;&gt;"",OR($Q$38&gt;$Q54,AND($Q$38=$Q54,$R$38&gt;$R54))),1,"")</f>
        <v/>
      </c>
      <c r="CY54" s="17" t="str">
        <f>IF(AND(Участники!$A54&lt;&gt;"",OR($Q$39&gt;$Q54,AND($Q$39=$Q54,$R$39&gt;$R54))),1,"")</f>
        <v/>
      </c>
      <c r="CZ54" s="17" t="str">
        <f>IF(AND(Участники!$A54&lt;&gt;"",OR($Q$40&gt;$Q54,AND($Q$40=$Q54,$R$40&gt;$R54))),1,"")</f>
        <v/>
      </c>
      <c r="DA54" s="17" t="str">
        <f>IF(AND(Участники!$A54&lt;&gt;"",OR($Q$41&gt;$Q54,AND($Q$41=$Q54,$R$41&gt;$R54))),1,"")</f>
        <v/>
      </c>
      <c r="DB54" s="17" t="str">
        <f>IF(AND(Участники!$A54&lt;&gt;"",OR($Q$42&gt;$Q54,AND($Q$42=$Q54,$R$42&gt;$R54))),1,"")</f>
        <v/>
      </c>
      <c r="DC54" s="17" t="str">
        <f>IF(AND(Участники!$A54&lt;&gt;"",OR($Q$43&gt;$Q54,AND($Q$43=$Q54,$R$43&gt;$R54))),1,"")</f>
        <v/>
      </c>
      <c r="DD54" s="17" t="str">
        <f>IF(AND(Участники!$A54&lt;&gt;"",OR($Q$44&gt;$Q54,AND($Q$44=$Q54,$R$44&gt;$R54))),1,"")</f>
        <v/>
      </c>
      <c r="DE54" s="17" t="str">
        <f>IF(AND(Участники!$A54&lt;&gt;"",OR($Q$45&gt;$Q54,AND($Q$45=$Q54,$R$45&gt;$R54))),1,"")</f>
        <v/>
      </c>
      <c r="DF54" s="17" t="str">
        <f>IF(AND(Участники!$A54&lt;&gt;"",OR($Q$46&gt;$Q54,AND($Q$46=$Q54,$R$46&gt;$R54))),1,"")</f>
        <v/>
      </c>
      <c r="DG54" s="17" t="str">
        <f>IF(AND(Участники!$A54&lt;&gt;"",OR($Q$47&gt;$Q54,AND($Q$47=$Q54,$R$47&gt;$R54))),1,"")</f>
        <v/>
      </c>
      <c r="DH54" s="17" t="str">
        <f>IF(AND(Участники!$A54&lt;&gt;"",OR($Q$48&gt;$Q54,AND($Q$48=$Q54,$R$48&gt;$R54))),1,"")</f>
        <v/>
      </c>
      <c r="DI54" s="17" t="str">
        <f>IF(AND(Участники!$A54&lt;&gt;"",OR($Q$49&gt;$Q54,AND($Q$49=$Q54,$R$49&gt;$R54))),1,"")</f>
        <v/>
      </c>
      <c r="DJ54" s="17" t="str">
        <f>IF(AND(Участники!$A54&lt;&gt;"",OR($Q$50&gt;$Q54,AND($Q$50=$Q54,$R$50&gt;$R54))),1,"")</f>
        <v/>
      </c>
      <c r="DK54" s="17" t="str">
        <f>IF(AND(Участники!$A54&lt;&gt;"",OR($Q$51&gt;$Q54,AND($Q$51=$Q54,$R$51&gt;$R54))),1,"")</f>
        <v/>
      </c>
      <c r="DL54" s="17" t="str">
        <f>IF(AND(Участники!$A54&lt;&gt;"",OR($Q$52&gt;$Q54,AND($Q$52=$Q54,$R$52&gt;$R54))),1,"")</f>
        <v/>
      </c>
      <c r="DM54" s="17" t="str">
        <f>IF(AND(Участники!$A54&lt;&gt;"",OR($Q$53&gt;$Q54,AND($Q$53=$Q54,$R$53&gt;$R54))),1,"")</f>
        <v/>
      </c>
      <c r="DN54" s="16" t="str">
        <f>IF(AND(Участники!$A54&lt;&gt;"",OR($Q$54&gt;$Q54,AND($Q$54=$Q54,$R$54&gt;$R54))),1,"")</f>
        <v/>
      </c>
      <c r="DO54" s="17" t="str">
        <f>IF(AND(Участники!$A54&lt;&gt;"",OR($Q$55&gt;$Q54,AND($Q$55=$Q54,$R$55&gt;$R54))),1,"")</f>
        <v/>
      </c>
      <c r="DP54" s="17" t="str">
        <f>IF(AND(Участники!$A54&lt;&gt;"",OR($Q$56&gt;$Q54,AND($Q$56=$Q54,$R$56&gt;$R54))),1,"")</f>
        <v/>
      </c>
      <c r="DQ54" s="17" t="str">
        <f>IF(AND(Участники!$A54&lt;&gt;"",OR($Q$57&gt;$Q54,AND($Q$57=$Q54,$R$57&gt;$R54))),1,"")</f>
        <v/>
      </c>
      <c r="DR54" s="17" t="str">
        <f>IF(AND(Участники!$A54&lt;&gt;"",OR($Q$58&gt;$Q54,AND($Q$58=$Q54,$R$58&gt;$R54))),1,"")</f>
        <v/>
      </c>
      <c r="DS54" s="17" t="str">
        <f>IF(AND(Участники!$A54&lt;&gt;"",OR($Q$59&gt;$Q54,AND($Q$59=$Q54,$R$59&gt;$R54))),1,"")</f>
        <v/>
      </c>
      <c r="DT54" s="17" t="str">
        <f>IF(AND(Участники!$A54&lt;&gt;"",OR($Q$60&gt;$Q54,AND($Q$60=$Q54,$R$60&gt;$R54))),1,"")</f>
        <v/>
      </c>
      <c r="DV54" s="18">
        <v>1</v>
      </c>
      <c r="DW54" s="19" t="str">
        <f>IF(Участники!A54="","",IF($BN$61+1=Участники!$B$6-DN$61,$BN$61+1,$BN$61+SUMIF(S$11:S54,CONCATENATE("=",S54),DV$11:DV54)))</f>
        <v/>
      </c>
    </row>
    <row r="55" spans="1:127" x14ac:dyDescent="0.25">
      <c r="A55" s="2"/>
      <c r="B55" s="2"/>
      <c r="C55" s="2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14" t="str">
        <f>Тур1!N55</f>
        <v/>
      </c>
      <c r="P55" s="14" t="str">
        <f>Тур2!N55</f>
        <v/>
      </c>
      <c r="Q55" s="25" t="str">
        <f t="shared" si="0"/>
        <v/>
      </c>
      <c r="R55" s="3"/>
      <c r="S55" s="15" t="str">
        <f>IF(Участники!A55="","",IF($BO$61+1=Участники!$B$6-DO$61,$BO$61+1,CONCATENATE($BO$61+1,"-",Участники!$B$6-DO$61)))</f>
        <v/>
      </c>
      <c r="W55" s="17" t="str">
        <f>IF(AND(Участники!$A55&lt;&gt;"",OR($Q$11&lt;$Q55,AND($Q$11=$Q55,$R$11&lt;$R55))),1,"")</f>
        <v/>
      </c>
      <c r="X55" s="17" t="str">
        <f>IF(AND(Участники!$A55&lt;&gt;"",OR($Q$12&lt;$Q55,AND($Q$12=$Q55,$R$12&lt;$R55))),1,"")</f>
        <v/>
      </c>
      <c r="Y55" s="17" t="str">
        <f>IF(AND(Участники!$A55&lt;&gt;"",OR($Q$13&lt;$Q55,AND($Q$13=$Q55,$R$13&lt;$R55))),1,"")</f>
        <v/>
      </c>
      <c r="Z55" s="17" t="str">
        <f>IF(AND(Участники!$A55&lt;&gt;"",OR($Q$14&lt;$Q55,AND($Q$14=$Q55,$R$14&lt;$R55))),1,"")</f>
        <v/>
      </c>
      <c r="AA55" s="17" t="str">
        <f>IF(AND(Участники!$A55&lt;&gt;"",OR($Q$15&lt;$Q55,AND($Q$15=$Q55,$R$15&lt;$R55))),1,"")</f>
        <v/>
      </c>
      <c r="AB55" s="17" t="str">
        <f>IF(AND(Участники!$A55&lt;&gt;"",OR($Q$16&lt;$Q55,AND($Q$16=$Q55,$R$16&lt;$R55))),1,"")</f>
        <v/>
      </c>
      <c r="AC55" s="17" t="str">
        <f>IF(AND(Участники!$A55&lt;&gt;"",OR($Q$17&lt;$Q55,AND($Q$17=$Q55,$R$17&lt;$R55))),1,"")</f>
        <v/>
      </c>
      <c r="AD55" s="17" t="str">
        <f>IF(AND(Участники!$A55&lt;&gt;"",OR($Q$18&lt;$Q55,AND($Q$18=$Q55,$R$18&lt;$R55))),1,"")</f>
        <v/>
      </c>
      <c r="AE55" s="17" t="str">
        <f>IF(AND(Участники!$A55&lt;&gt;"",OR($Q$19&lt;$Q55,AND($Q$19=$Q55,$R$19&lt;$R55))),1,"")</f>
        <v/>
      </c>
      <c r="AF55" s="17" t="str">
        <f>IF(AND(Участники!$A55&lt;&gt;"",OR($Q$20&lt;$Q55,AND($Q$20=$Q55,$R$20&lt;$R55))),1,"")</f>
        <v/>
      </c>
      <c r="AG55" s="17" t="str">
        <f>IF(AND(Участники!$A55&lt;&gt;"",OR($Q$21&lt;$Q55,AND($Q$21=$Q55,$R$21&lt;$R55))),1,"")</f>
        <v/>
      </c>
      <c r="AH55" s="17" t="str">
        <f>IF(AND(Участники!$A55&lt;&gt;"",OR($Q$22&lt;$Q55,AND($Q$22=$Q55,$R$22&lt;$R55))),1,"")</f>
        <v/>
      </c>
      <c r="AI55" s="17" t="str">
        <f>IF(AND(Участники!$A55&lt;&gt;"",OR($Q$23&lt;$Q55,AND($Q$23=$Q55,$R$23&lt;$R55))),1,"")</f>
        <v/>
      </c>
      <c r="AJ55" s="17" t="str">
        <f>IF(AND(Участники!$A55&lt;&gt;"",OR($Q$24&lt;$Q55,AND($Q$24=$Q55,$R$24&lt;$R55))),1,"")</f>
        <v/>
      </c>
      <c r="AK55" s="17" t="str">
        <f>IF(AND(Участники!$A55&lt;&gt;"",OR($Q$25&lt;$Q55,AND($Q$25=$Q55,$R$25&lt;$R55))),1,"")</f>
        <v/>
      </c>
      <c r="AL55" s="17" t="str">
        <f>IF(AND(Участники!$A55&lt;&gt;"",OR($Q$26&lt;$Q55,AND($Q$26=$Q55,$R$26&lt;$R55))),1,"")</f>
        <v/>
      </c>
      <c r="AM55" s="17" t="str">
        <f>IF(AND(Участники!$A55&lt;&gt;"",OR($Q$27&lt;$Q55,AND($Q$27=$Q55,$R$27&lt;$R55))),1,"")</f>
        <v/>
      </c>
      <c r="AN55" s="17" t="str">
        <f>IF(AND(Участники!$A55&lt;&gt;"",OR($Q$28&lt;$Q55,AND($Q$28=$Q55,$R$28&lt;$R55))),1,"")</f>
        <v/>
      </c>
      <c r="AO55" s="17" t="str">
        <f>IF(AND(Участники!$A55&lt;&gt;"",OR($Q$29&lt;$Q55,AND($Q$29=$Q55,$R$29&lt;$R55))),1,"")</f>
        <v/>
      </c>
      <c r="AP55" s="17" t="str">
        <f>IF(AND(Участники!$A55&lt;&gt;"",OR($Q$30&lt;$Q55,AND($Q$30=$Q55,$R$30&lt;$R55))),1,"")</f>
        <v/>
      </c>
      <c r="AQ55" s="17" t="str">
        <f>IF(AND(Участники!$A55&lt;&gt;"",OR($Q$31&lt;$Q55,AND($Q$31=$Q55,$R$31&lt;$R55))),1,"")</f>
        <v/>
      </c>
      <c r="AR55" s="17" t="str">
        <f>IF(AND(Участники!$A55&lt;&gt;"",OR($Q$32&lt;$Q55,AND($Q$32=$Q55,$R$32&lt;$R55))),1,"")</f>
        <v/>
      </c>
      <c r="AS55" s="17" t="str">
        <f>IF(AND(Участники!$A55&lt;&gt;"",OR($Q$33&lt;$Q55,AND($Q$33=$Q55,$R$33&lt;$R55))),1,"")</f>
        <v/>
      </c>
      <c r="AT55" s="17" t="str">
        <f>IF(AND(Участники!$A55&lt;&gt;"",OR($Q$34&lt;$Q55,AND($Q$34=$Q55,$R$34&lt;$R55))),1,"")</f>
        <v/>
      </c>
      <c r="AU55" s="17" t="str">
        <f>IF(AND(Участники!$A55&lt;&gt;"",OR($Q$35&lt;$Q55,AND($Q$35=$Q55,$R$35&lt;$R55))),1,"")</f>
        <v/>
      </c>
      <c r="AV55" s="17" t="str">
        <f>IF(AND(Участники!$A55&lt;&gt;"",OR($Q$36&lt;$Q55,AND($Q$36=$Q55,$R$36&lt;$R55))),1,"")</f>
        <v/>
      </c>
      <c r="AW55" s="17" t="str">
        <f>IF(AND(Участники!$A55&lt;&gt;"",OR($Q$37&lt;$Q55,AND($Q$37=$Q55,$R$37&lt;$R55))),1,"")</f>
        <v/>
      </c>
      <c r="AX55" s="17" t="str">
        <f>IF(AND(Участники!$A55&lt;&gt;"",OR($Q$38&lt;$Q55,AND($Q$38=$Q55,$R$38&lt;$R55))),1,"")</f>
        <v/>
      </c>
      <c r="AY55" s="17" t="str">
        <f>IF(AND(Участники!$A55&lt;&gt;"",OR($Q$39&lt;$Q55,AND($Q$39=$Q55,$R$39&lt;$R55))),1,"")</f>
        <v/>
      </c>
      <c r="AZ55" s="17" t="str">
        <f>IF(AND(Участники!$A55&lt;&gt;"",OR($Q$40&lt;$Q55,AND($Q$40=$Q55,$R$40&lt;$R55))),1,"")</f>
        <v/>
      </c>
      <c r="BA55" s="17" t="str">
        <f>IF(AND(Участники!$A55&lt;&gt;"",OR($Q$41&lt;$Q55,AND($Q$41=$Q55,$R$41&lt;$R55))),1,"")</f>
        <v/>
      </c>
      <c r="BB55" s="17" t="str">
        <f>IF(AND(Участники!$A55&lt;&gt;"",OR($Q$42&lt;$Q55,AND($Q$42=$Q55,$R$42&lt;$R55))),1,"")</f>
        <v/>
      </c>
      <c r="BC55" s="17" t="str">
        <f>IF(AND(Участники!$A55&lt;&gt;"",OR($Q$43&lt;$Q55,AND($Q$43=$Q55,$R$43&lt;$R55))),1,"")</f>
        <v/>
      </c>
      <c r="BD55" s="17" t="str">
        <f>IF(AND(Участники!$A55&lt;&gt;"",OR($Q$44&lt;$Q55,AND($Q$44=$Q55,$R$44&lt;$R55))),1,"")</f>
        <v/>
      </c>
      <c r="BE55" s="17" t="str">
        <f>IF(AND(Участники!$A55&lt;&gt;"",OR($Q$45&lt;$Q55,AND($Q$45=$Q55,$R$45&lt;$R55))),1,"")</f>
        <v/>
      </c>
      <c r="BF55" s="17" t="str">
        <f>IF(AND(Участники!$A55&lt;&gt;"",OR($Q$46&lt;$Q55,AND($Q$46=$Q55,$R$46&lt;$R55))),1,"")</f>
        <v/>
      </c>
      <c r="BG55" s="17" t="str">
        <f>IF(AND(Участники!$A55&lt;&gt;"",OR($Q$47&lt;$Q55,AND($Q$47=$Q55,$R$47&lt;$R55))),1,"")</f>
        <v/>
      </c>
      <c r="BH55" s="17" t="str">
        <f>IF(AND(Участники!$A55&lt;&gt;"",OR($Q$48&lt;$Q55,AND($Q$48=$Q55,$R$48&lt;$R55))),1,"")</f>
        <v/>
      </c>
      <c r="BI55" s="17" t="str">
        <f>IF(AND(Участники!$A55&lt;&gt;"",OR($Q$49&lt;$Q55,AND($Q$49=$Q55,$R$49&lt;$R55))),1,"")</f>
        <v/>
      </c>
      <c r="BJ55" s="17" t="str">
        <f>IF(AND(Участники!$A55&lt;&gt;"",OR($Q$50&lt;$Q55,AND($Q$50=$Q55,$R$50&lt;$R55))),1,"")</f>
        <v/>
      </c>
      <c r="BK55" s="17" t="str">
        <f>IF(AND(Участники!$A55&lt;&gt;"",OR($Q$51&lt;$Q55,AND($Q$51=$Q55,$R$51&lt;$R55))),1,"")</f>
        <v/>
      </c>
      <c r="BL55" s="17" t="str">
        <f>IF(AND(Участники!$A55&lt;&gt;"",OR($Q$52&lt;$Q55,AND($Q$52=$Q55,$R$52&lt;$R55))),1,"")</f>
        <v/>
      </c>
      <c r="BM55" s="17" t="str">
        <f>IF(AND(Участники!$A55&lt;&gt;"",OR($Q$53&lt;$Q55,AND($Q$53=$Q55,$R$53&lt;$R55))),1,"")</f>
        <v/>
      </c>
      <c r="BN55" s="17" t="str">
        <f>IF(AND(Участники!$A55&lt;&gt;"",OR($Q$54&lt;$Q55,AND($Q$54=$Q55,$R$54&lt;$R55))),1,"")</f>
        <v/>
      </c>
      <c r="BO55" s="16" t="str">
        <f>IF(AND(Участники!$A55&lt;&gt;"",OR($Q$55&lt;$Q55,AND($Q$55=$Q55,$R$55&lt;$R55))),1,"")</f>
        <v/>
      </c>
      <c r="BP55" s="17" t="str">
        <f>IF(AND(Участники!$A55&lt;&gt;"",OR($Q$56&lt;$Q55,AND($Q$56=$Q55,$R$56&lt;$R55))),1,"")</f>
        <v/>
      </c>
      <c r="BQ55" s="17" t="str">
        <f>IF(AND(Участники!$A55&lt;&gt;"",OR($Q$57&lt;$Q55,AND($Q$57=$Q55,$R$57&lt;$R55))),1,"")</f>
        <v/>
      </c>
      <c r="BR55" s="17" t="str">
        <f>IF(AND(Участники!$A55&lt;&gt;"",OR($Q$58&lt;$Q55,AND($Q$58=$Q55,$R$58&lt;$R55))),1,"")</f>
        <v/>
      </c>
      <c r="BS55" s="17" t="str">
        <f>IF(AND(Участники!$A55&lt;&gt;"",OR($Q$59&lt;$Q55,AND($Q$59=$Q55,$R$59&lt;$R55))),1,"")</f>
        <v/>
      </c>
      <c r="BT55" s="17" t="str">
        <f>IF(AND(Участники!$A55&lt;&gt;"",OR($Q$60&lt;$Q55,AND($Q$60=$Q55,$R$60&lt;$R55))),1,"")</f>
        <v/>
      </c>
      <c r="BW55" s="17" t="str">
        <f>IF(AND(Участники!$A55&lt;&gt;"",OR($Q$11&gt;$Q55,AND($Q$11=$Q55,$R$11&gt;$R55))),1,"")</f>
        <v/>
      </c>
      <c r="BX55" s="17" t="str">
        <f>IF(AND(Участники!$A55&lt;&gt;"",OR($Q$12&gt;$Q55,AND($Q$12=$Q55,$R$12&gt;$R55))),1,"")</f>
        <v/>
      </c>
      <c r="BY55" s="17" t="str">
        <f>IF(AND(Участники!$A55&lt;&gt;"",OR($Q$13&gt;$Q55,AND($Q$13=$Q55,$R$13&gt;$R55))),1,"")</f>
        <v/>
      </c>
      <c r="BZ55" s="17" t="str">
        <f>IF(AND(Участники!$A55&lt;&gt;"",OR($Q$14&gt;$Q55,AND($Q$14=$Q55,$R$14&gt;$R55))),1,"")</f>
        <v/>
      </c>
      <c r="CA55" s="17" t="str">
        <f>IF(AND(Участники!$A55&lt;&gt;"",OR($Q$15&gt;$Q55,AND($Q$15=$Q55,$R$15&gt;$R55))),1,"")</f>
        <v/>
      </c>
      <c r="CB55" s="17" t="str">
        <f>IF(AND(Участники!$A55&lt;&gt;"",OR($Q$16&gt;$Q55,AND($Q$16=$Q55,$R$16&gt;$R55))),1,"")</f>
        <v/>
      </c>
      <c r="CC55" s="17" t="str">
        <f>IF(AND(Участники!$A55&lt;&gt;"",OR($Q$17&gt;$Q55,AND($Q$17=$Q55,$R$17&gt;$R55))),1,"")</f>
        <v/>
      </c>
      <c r="CD55" s="17" t="str">
        <f>IF(AND(Участники!$A55&lt;&gt;"",OR($Q$18&gt;$Q55,AND($Q$18=$Q55,$R$18&gt;$R55))),1,"")</f>
        <v/>
      </c>
      <c r="CE55" s="17" t="str">
        <f>IF(AND(Участники!$A55&lt;&gt;"",OR($Q$19&gt;$Q55,AND($Q$19=$Q55,$R$19&gt;$R55))),1,"")</f>
        <v/>
      </c>
      <c r="CF55" s="17" t="str">
        <f>IF(AND(Участники!$A55&lt;&gt;"",OR($Q$20&gt;$Q55,AND($Q$20=$Q55,$R$20&gt;$R55))),1,"")</f>
        <v/>
      </c>
      <c r="CG55" s="17" t="str">
        <f>IF(AND(Участники!$A55&lt;&gt;"",OR($Q$21&gt;$Q55,AND($Q$21=$Q55,$R$21&gt;$R55))),1,"")</f>
        <v/>
      </c>
      <c r="CH55" s="17" t="str">
        <f>IF(AND(Участники!$A55&lt;&gt;"",OR($Q$22&gt;$Q55,AND($Q$22=$Q55,$R$22&gt;$R55))),1,"")</f>
        <v/>
      </c>
      <c r="CI55" s="17" t="str">
        <f>IF(AND(Участники!$A55&lt;&gt;"",OR($Q$23&gt;$Q55,AND($Q$23=$Q55,$R$23&gt;$R55))),1,"")</f>
        <v/>
      </c>
      <c r="CJ55" s="17" t="str">
        <f>IF(AND(Участники!$A55&lt;&gt;"",OR($Q$24&gt;$Q55,AND($Q$24=$Q55,$R$24&gt;$R55))),1,"")</f>
        <v/>
      </c>
      <c r="CK55" s="17" t="str">
        <f>IF(AND(Участники!$A55&lt;&gt;"",OR($Q$25&gt;$Q55,AND($Q$25=$Q55,$R$25&gt;$R55))),1,"")</f>
        <v/>
      </c>
      <c r="CL55" s="17" t="str">
        <f>IF(AND(Участники!$A55&lt;&gt;"",OR($Q$26&gt;$Q55,AND($Q$26=$Q55,$R$26&gt;$R55))),1,"")</f>
        <v/>
      </c>
      <c r="CM55" s="17" t="str">
        <f>IF(AND(Участники!$A55&lt;&gt;"",OR($Q$27&gt;$Q55,AND($Q$27=$Q55,$R$27&gt;$R55))),1,"")</f>
        <v/>
      </c>
      <c r="CN55" s="17" t="str">
        <f>IF(AND(Участники!$A55&lt;&gt;"",OR($Q$28&gt;$Q55,AND($Q$28=$Q55,$R$28&gt;$R55))),1,"")</f>
        <v/>
      </c>
      <c r="CO55" s="17" t="str">
        <f>IF(AND(Участники!$A55&lt;&gt;"",OR($Q$29&gt;$Q55,AND($Q$29=$Q55,$R$29&gt;$R55))),1,"")</f>
        <v/>
      </c>
      <c r="CP55" s="17" t="str">
        <f>IF(AND(Участники!$A55&lt;&gt;"",OR($Q$30&gt;$Q55,AND($Q$30=$Q55,$R$30&gt;$R55))),1,"")</f>
        <v/>
      </c>
      <c r="CQ55" s="17" t="str">
        <f>IF(AND(Участники!$A55&lt;&gt;"",OR($Q$31&gt;$Q55,AND($Q$31=$Q55,$R$31&gt;$R55))),1,"")</f>
        <v/>
      </c>
      <c r="CR55" s="17" t="str">
        <f>IF(AND(Участники!$A55&lt;&gt;"",OR($Q$32&gt;$Q55,AND($Q$32=$Q55,$R$32&gt;$R55))),1,"")</f>
        <v/>
      </c>
      <c r="CS55" s="17" t="str">
        <f>IF(AND(Участники!$A55&lt;&gt;"",OR($Q$33&gt;$Q55,AND($Q$33=$Q55,$R$33&gt;$R55))),1,"")</f>
        <v/>
      </c>
      <c r="CT55" s="17" t="str">
        <f>IF(AND(Участники!$A55&lt;&gt;"",OR($Q$34&gt;$Q55,AND($Q$34=$Q55,$R$34&gt;$R55))),1,"")</f>
        <v/>
      </c>
      <c r="CU55" s="17" t="str">
        <f>IF(AND(Участники!$A55&lt;&gt;"",OR($Q$35&gt;$Q55,AND($Q$35=$Q55,$R$35&gt;$R55))),1,"")</f>
        <v/>
      </c>
      <c r="CV55" s="17" t="str">
        <f>IF(AND(Участники!$A55&lt;&gt;"",OR($Q$36&gt;$Q55,AND($Q$36=$Q55,$R$36&gt;$R55))),1,"")</f>
        <v/>
      </c>
      <c r="CW55" s="17" t="str">
        <f>IF(AND(Участники!$A55&lt;&gt;"",OR($Q$37&gt;$Q55,AND($Q$37=$Q55,$R$37&gt;$R55))),1,"")</f>
        <v/>
      </c>
      <c r="CX55" s="17" t="str">
        <f>IF(AND(Участники!$A55&lt;&gt;"",OR($Q$38&gt;$Q55,AND($Q$38=$Q55,$R$38&gt;$R55))),1,"")</f>
        <v/>
      </c>
      <c r="CY55" s="17" t="str">
        <f>IF(AND(Участники!$A55&lt;&gt;"",OR($Q$39&gt;$Q55,AND($Q$39=$Q55,$R$39&gt;$R55))),1,"")</f>
        <v/>
      </c>
      <c r="CZ55" s="17" t="str">
        <f>IF(AND(Участники!$A55&lt;&gt;"",OR($Q$40&gt;$Q55,AND($Q$40=$Q55,$R$40&gt;$R55))),1,"")</f>
        <v/>
      </c>
      <c r="DA55" s="17" t="str">
        <f>IF(AND(Участники!$A55&lt;&gt;"",OR($Q$41&gt;$Q55,AND($Q$41=$Q55,$R$41&gt;$R55))),1,"")</f>
        <v/>
      </c>
      <c r="DB55" s="17" t="str">
        <f>IF(AND(Участники!$A55&lt;&gt;"",OR($Q$42&gt;$Q55,AND($Q$42=$Q55,$R$42&gt;$R55))),1,"")</f>
        <v/>
      </c>
      <c r="DC55" s="17" t="str">
        <f>IF(AND(Участники!$A55&lt;&gt;"",OR($Q$43&gt;$Q55,AND($Q$43=$Q55,$R$43&gt;$R55))),1,"")</f>
        <v/>
      </c>
      <c r="DD55" s="17" t="str">
        <f>IF(AND(Участники!$A55&lt;&gt;"",OR($Q$44&gt;$Q55,AND($Q$44=$Q55,$R$44&gt;$R55))),1,"")</f>
        <v/>
      </c>
      <c r="DE55" s="17" t="str">
        <f>IF(AND(Участники!$A55&lt;&gt;"",OR($Q$45&gt;$Q55,AND($Q$45=$Q55,$R$45&gt;$R55))),1,"")</f>
        <v/>
      </c>
      <c r="DF55" s="17" t="str">
        <f>IF(AND(Участники!$A55&lt;&gt;"",OR($Q$46&gt;$Q55,AND($Q$46=$Q55,$R$46&gt;$R55))),1,"")</f>
        <v/>
      </c>
      <c r="DG55" s="17" t="str">
        <f>IF(AND(Участники!$A55&lt;&gt;"",OR($Q$47&gt;$Q55,AND($Q$47=$Q55,$R$47&gt;$R55))),1,"")</f>
        <v/>
      </c>
      <c r="DH55" s="17" t="str">
        <f>IF(AND(Участники!$A55&lt;&gt;"",OR($Q$48&gt;$Q55,AND($Q$48=$Q55,$R$48&gt;$R55))),1,"")</f>
        <v/>
      </c>
      <c r="DI55" s="17" t="str">
        <f>IF(AND(Участники!$A55&lt;&gt;"",OR($Q$49&gt;$Q55,AND($Q$49=$Q55,$R$49&gt;$R55))),1,"")</f>
        <v/>
      </c>
      <c r="DJ55" s="17" t="str">
        <f>IF(AND(Участники!$A55&lt;&gt;"",OR($Q$50&gt;$Q55,AND($Q$50=$Q55,$R$50&gt;$R55))),1,"")</f>
        <v/>
      </c>
      <c r="DK55" s="17" t="str">
        <f>IF(AND(Участники!$A55&lt;&gt;"",OR($Q$51&gt;$Q55,AND($Q$51=$Q55,$R$51&gt;$R55))),1,"")</f>
        <v/>
      </c>
      <c r="DL55" s="17" t="str">
        <f>IF(AND(Участники!$A55&lt;&gt;"",OR($Q$52&gt;$Q55,AND($Q$52=$Q55,$R$52&gt;$R55))),1,"")</f>
        <v/>
      </c>
      <c r="DM55" s="17" t="str">
        <f>IF(AND(Участники!$A55&lt;&gt;"",OR($Q$53&gt;$Q55,AND($Q$53=$Q55,$R$53&gt;$R55))),1,"")</f>
        <v/>
      </c>
      <c r="DN55" s="17" t="str">
        <f>IF(AND(Участники!$A55&lt;&gt;"",OR($Q$54&gt;$Q55,AND($Q$54=$Q55,$R$54&gt;$R55))),1,"")</f>
        <v/>
      </c>
      <c r="DO55" s="16" t="str">
        <f>IF(AND(Участники!$A55&lt;&gt;"",OR($Q$55&gt;$Q55,AND($Q$55=$Q55,$R$55&gt;$R55))),1,"")</f>
        <v/>
      </c>
      <c r="DP55" s="17" t="str">
        <f>IF(AND(Участники!$A55&lt;&gt;"",OR($Q$56&gt;$Q55,AND($Q$56=$Q55,$R$56&gt;$R55))),1,"")</f>
        <v/>
      </c>
      <c r="DQ55" s="17" t="str">
        <f>IF(AND(Участники!$A55&lt;&gt;"",OR($Q$57&gt;$Q55,AND($Q$57=$Q55,$R$57&gt;$R55))),1,"")</f>
        <v/>
      </c>
      <c r="DR55" s="17" t="str">
        <f>IF(AND(Участники!$A55&lt;&gt;"",OR($Q$58&gt;$Q55,AND($Q$58=$Q55,$R$58&gt;$R55))),1,"")</f>
        <v/>
      </c>
      <c r="DS55" s="17" t="str">
        <f>IF(AND(Участники!$A55&lt;&gt;"",OR($Q$59&gt;$Q55,AND($Q$59=$Q55,$R$59&gt;$R55))),1,"")</f>
        <v/>
      </c>
      <c r="DT55" s="17" t="str">
        <f>IF(AND(Участники!$A55&lt;&gt;"",OR($Q$60&gt;$Q55,AND($Q$60=$Q55,$R$60&gt;$R55))),1,"")</f>
        <v/>
      </c>
      <c r="DV55" s="18">
        <v>1</v>
      </c>
      <c r="DW55" s="19" t="str">
        <f>IF(Участники!A55="","",IF($BO$61+1=Участники!$B$6-DO$61,$BO$61+1,$BO$61+SUMIF(S$11:S55,CONCATENATE("=",S55),DV$11:DV55)))</f>
        <v/>
      </c>
    </row>
    <row r="56" spans="1:127" x14ac:dyDescent="0.25">
      <c r="A56" s="2"/>
      <c r="B56" s="2"/>
      <c r="C56" s="2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14" t="str">
        <f>Тур1!N56</f>
        <v/>
      </c>
      <c r="P56" s="14" t="str">
        <f>Тур2!N56</f>
        <v/>
      </c>
      <c r="Q56" s="25" t="str">
        <f t="shared" si="0"/>
        <v/>
      </c>
      <c r="R56" s="3"/>
      <c r="S56" s="15" t="str">
        <f>IF(Участники!A56="","",IF($BP$61+1=Участники!$B$6-DP$61,$BP$61+1,CONCATENATE($BP$61+1,"-",Участники!$B$6-DP$61)))</f>
        <v/>
      </c>
      <c r="W56" s="17" t="str">
        <f>IF(AND(Участники!$A56&lt;&gt;"",OR($Q$11&lt;$Q56,AND($Q$11=$Q56,$R$11&lt;$R56))),1,"")</f>
        <v/>
      </c>
      <c r="X56" s="17" t="str">
        <f>IF(AND(Участники!$A56&lt;&gt;"",OR($Q$12&lt;$Q56,AND($Q$12=$Q56,$R$12&lt;$R56))),1,"")</f>
        <v/>
      </c>
      <c r="Y56" s="17" t="str">
        <f>IF(AND(Участники!$A56&lt;&gt;"",OR($Q$13&lt;$Q56,AND($Q$13=$Q56,$R$13&lt;$R56))),1,"")</f>
        <v/>
      </c>
      <c r="Z56" s="17" t="str">
        <f>IF(AND(Участники!$A56&lt;&gt;"",OR($Q$14&lt;$Q56,AND($Q$14=$Q56,$R$14&lt;$R56))),1,"")</f>
        <v/>
      </c>
      <c r="AA56" s="17" t="str">
        <f>IF(AND(Участники!$A56&lt;&gt;"",OR($Q$15&lt;$Q56,AND($Q$15=$Q56,$R$15&lt;$R56))),1,"")</f>
        <v/>
      </c>
      <c r="AB56" s="17" t="str">
        <f>IF(AND(Участники!$A56&lt;&gt;"",OR($Q$16&lt;$Q56,AND($Q$16=$Q56,$R$16&lt;$R56))),1,"")</f>
        <v/>
      </c>
      <c r="AC56" s="17" t="str">
        <f>IF(AND(Участники!$A56&lt;&gt;"",OR($Q$17&lt;$Q56,AND($Q$17=$Q56,$R$17&lt;$R56))),1,"")</f>
        <v/>
      </c>
      <c r="AD56" s="17" t="str">
        <f>IF(AND(Участники!$A56&lt;&gt;"",OR($Q$18&lt;$Q56,AND($Q$18=$Q56,$R$18&lt;$R56))),1,"")</f>
        <v/>
      </c>
      <c r="AE56" s="17" t="str">
        <f>IF(AND(Участники!$A56&lt;&gt;"",OR($Q$19&lt;$Q56,AND($Q$19=$Q56,$R$19&lt;$R56))),1,"")</f>
        <v/>
      </c>
      <c r="AF56" s="17" t="str">
        <f>IF(AND(Участники!$A56&lt;&gt;"",OR($Q$20&lt;$Q56,AND($Q$20=$Q56,$R$20&lt;$R56))),1,"")</f>
        <v/>
      </c>
      <c r="AG56" s="17" t="str">
        <f>IF(AND(Участники!$A56&lt;&gt;"",OR($Q$21&lt;$Q56,AND($Q$21=$Q56,$R$21&lt;$R56))),1,"")</f>
        <v/>
      </c>
      <c r="AH56" s="17" t="str">
        <f>IF(AND(Участники!$A56&lt;&gt;"",OR($Q$22&lt;$Q56,AND($Q$22=$Q56,$R$22&lt;$R56))),1,"")</f>
        <v/>
      </c>
      <c r="AI56" s="17" t="str">
        <f>IF(AND(Участники!$A56&lt;&gt;"",OR($Q$23&lt;$Q56,AND($Q$23=$Q56,$R$23&lt;$R56))),1,"")</f>
        <v/>
      </c>
      <c r="AJ56" s="17" t="str">
        <f>IF(AND(Участники!$A56&lt;&gt;"",OR($Q$24&lt;$Q56,AND($Q$24=$Q56,$R$24&lt;$R56))),1,"")</f>
        <v/>
      </c>
      <c r="AK56" s="17" t="str">
        <f>IF(AND(Участники!$A56&lt;&gt;"",OR($Q$25&lt;$Q56,AND($Q$25=$Q56,$R$25&lt;$R56))),1,"")</f>
        <v/>
      </c>
      <c r="AL56" s="17" t="str">
        <f>IF(AND(Участники!$A56&lt;&gt;"",OR($Q$26&lt;$Q56,AND($Q$26=$Q56,$R$26&lt;$R56))),1,"")</f>
        <v/>
      </c>
      <c r="AM56" s="17" t="str">
        <f>IF(AND(Участники!$A56&lt;&gt;"",OR($Q$27&lt;$Q56,AND($Q$27=$Q56,$R$27&lt;$R56))),1,"")</f>
        <v/>
      </c>
      <c r="AN56" s="17" t="str">
        <f>IF(AND(Участники!$A56&lt;&gt;"",OR($Q$28&lt;$Q56,AND($Q$28=$Q56,$R$28&lt;$R56))),1,"")</f>
        <v/>
      </c>
      <c r="AO56" s="17" t="str">
        <f>IF(AND(Участники!$A56&lt;&gt;"",OR($Q$29&lt;$Q56,AND($Q$29=$Q56,$R$29&lt;$R56))),1,"")</f>
        <v/>
      </c>
      <c r="AP56" s="17" t="str">
        <f>IF(AND(Участники!$A56&lt;&gt;"",OR($Q$30&lt;$Q56,AND($Q$30=$Q56,$R$30&lt;$R56))),1,"")</f>
        <v/>
      </c>
      <c r="AQ56" s="17" t="str">
        <f>IF(AND(Участники!$A56&lt;&gt;"",OR($Q$31&lt;$Q56,AND($Q$31=$Q56,$R$31&lt;$R56))),1,"")</f>
        <v/>
      </c>
      <c r="AR56" s="17" t="str">
        <f>IF(AND(Участники!$A56&lt;&gt;"",OR($Q$32&lt;$Q56,AND($Q$32=$Q56,$R$32&lt;$R56))),1,"")</f>
        <v/>
      </c>
      <c r="AS56" s="17" t="str">
        <f>IF(AND(Участники!$A56&lt;&gt;"",OR($Q$33&lt;$Q56,AND($Q$33=$Q56,$R$33&lt;$R56))),1,"")</f>
        <v/>
      </c>
      <c r="AT56" s="17" t="str">
        <f>IF(AND(Участники!$A56&lt;&gt;"",OR($Q$34&lt;$Q56,AND($Q$34=$Q56,$R$34&lt;$R56))),1,"")</f>
        <v/>
      </c>
      <c r="AU56" s="17" t="str">
        <f>IF(AND(Участники!$A56&lt;&gt;"",OR($Q$35&lt;$Q56,AND($Q$35=$Q56,$R$35&lt;$R56))),1,"")</f>
        <v/>
      </c>
      <c r="AV56" s="17" t="str">
        <f>IF(AND(Участники!$A56&lt;&gt;"",OR($Q$36&lt;$Q56,AND($Q$36=$Q56,$R$36&lt;$R56))),1,"")</f>
        <v/>
      </c>
      <c r="AW56" s="17" t="str">
        <f>IF(AND(Участники!$A56&lt;&gt;"",OR($Q$37&lt;$Q56,AND($Q$37=$Q56,$R$37&lt;$R56))),1,"")</f>
        <v/>
      </c>
      <c r="AX56" s="17" t="str">
        <f>IF(AND(Участники!$A56&lt;&gt;"",OR($Q$38&lt;$Q56,AND($Q$38=$Q56,$R$38&lt;$R56))),1,"")</f>
        <v/>
      </c>
      <c r="AY56" s="17" t="str">
        <f>IF(AND(Участники!$A56&lt;&gt;"",OR($Q$39&lt;$Q56,AND($Q$39=$Q56,$R$39&lt;$R56))),1,"")</f>
        <v/>
      </c>
      <c r="AZ56" s="17" t="str">
        <f>IF(AND(Участники!$A56&lt;&gt;"",OR($Q$40&lt;$Q56,AND($Q$40=$Q56,$R$40&lt;$R56))),1,"")</f>
        <v/>
      </c>
      <c r="BA56" s="17" t="str">
        <f>IF(AND(Участники!$A56&lt;&gt;"",OR($Q$41&lt;$Q56,AND($Q$41=$Q56,$R$41&lt;$R56))),1,"")</f>
        <v/>
      </c>
      <c r="BB56" s="17" t="str">
        <f>IF(AND(Участники!$A56&lt;&gt;"",OR($Q$42&lt;$Q56,AND($Q$42=$Q56,$R$42&lt;$R56))),1,"")</f>
        <v/>
      </c>
      <c r="BC56" s="17" t="str">
        <f>IF(AND(Участники!$A56&lt;&gt;"",OR($Q$43&lt;$Q56,AND($Q$43=$Q56,$R$43&lt;$R56))),1,"")</f>
        <v/>
      </c>
      <c r="BD56" s="17" t="str">
        <f>IF(AND(Участники!$A56&lt;&gt;"",OR($Q$44&lt;$Q56,AND($Q$44=$Q56,$R$44&lt;$R56))),1,"")</f>
        <v/>
      </c>
      <c r="BE56" s="17" t="str">
        <f>IF(AND(Участники!$A56&lt;&gt;"",OR($Q$45&lt;$Q56,AND($Q$45=$Q56,$R$45&lt;$R56))),1,"")</f>
        <v/>
      </c>
      <c r="BF56" s="17" t="str">
        <f>IF(AND(Участники!$A56&lt;&gt;"",OR($Q$46&lt;$Q56,AND($Q$46=$Q56,$R$46&lt;$R56))),1,"")</f>
        <v/>
      </c>
      <c r="BG56" s="17" t="str">
        <f>IF(AND(Участники!$A56&lt;&gt;"",OR($Q$47&lt;$Q56,AND($Q$47=$Q56,$R$47&lt;$R56))),1,"")</f>
        <v/>
      </c>
      <c r="BH56" s="17" t="str">
        <f>IF(AND(Участники!$A56&lt;&gt;"",OR($Q$48&lt;$Q56,AND($Q$48=$Q56,$R$48&lt;$R56))),1,"")</f>
        <v/>
      </c>
      <c r="BI56" s="17" t="str">
        <f>IF(AND(Участники!$A56&lt;&gt;"",OR($Q$49&lt;$Q56,AND($Q$49=$Q56,$R$49&lt;$R56))),1,"")</f>
        <v/>
      </c>
      <c r="BJ56" s="17" t="str">
        <f>IF(AND(Участники!$A56&lt;&gt;"",OR($Q$50&lt;$Q56,AND($Q$50=$Q56,$R$50&lt;$R56))),1,"")</f>
        <v/>
      </c>
      <c r="BK56" s="17" t="str">
        <f>IF(AND(Участники!$A56&lt;&gt;"",OR($Q$51&lt;$Q56,AND($Q$51=$Q56,$R$51&lt;$R56))),1,"")</f>
        <v/>
      </c>
      <c r="BL56" s="17" t="str">
        <f>IF(AND(Участники!$A56&lt;&gt;"",OR($Q$52&lt;$Q56,AND($Q$52=$Q56,$R$52&lt;$R56))),1,"")</f>
        <v/>
      </c>
      <c r="BM56" s="17" t="str">
        <f>IF(AND(Участники!$A56&lt;&gt;"",OR($Q$53&lt;$Q56,AND($Q$53=$Q56,$R$53&lt;$R56))),1,"")</f>
        <v/>
      </c>
      <c r="BN56" s="17" t="str">
        <f>IF(AND(Участники!$A56&lt;&gt;"",OR($Q$54&lt;$Q56,AND($Q$54=$Q56,$R$54&lt;$R56))),1,"")</f>
        <v/>
      </c>
      <c r="BO56" s="17" t="str">
        <f>IF(AND(Участники!$A56&lt;&gt;"",OR($Q$55&lt;$Q56,AND($Q$55=$Q56,$R$55&lt;$R56))),1,"")</f>
        <v/>
      </c>
      <c r="BP56" s="16" t="str">
        <f>IF(AND(Участники!$A56&lt;&gt;"",OR($Q$56&lt;$Q56,AND($Q$56=$Q56,$R$56&lt;$R56))),1,"")</f>
        <v/>
      </c>
      <c r="BQ56" s="17" t="str">
        <f>IF(AND(Участники!$A56&lt;&gt;"",OR($Q$57&lt;$Q56,AND($Q$57=$Q56,$R$57&lt;$R56))),1,"")</f>
        <v/>
      </c>
      <c r="BR56" s="17" t="str">
        <f>IF(AND(Участники!$A56&lt;&gt;"",OR($Q$58&lt;$Q56,AND($Q$58=$Q56,$R$58&lt;$R56))),1,"")</f>
        <v/>
      </c>
      <c r="BS56" s="17" t="str">
        <f>IF(AND(Участники!$A56&lt;&gt;"",OR($Q$59&lt;$Q56,AND($Q$59=$Q56,$R$59&lt;$R56))),1,"")</f>
        <v/>
      </c>
      <c r="BT56" s="17" t="str">
        <f>IF(AND(Участники!$A56&lt;&gt;"",OR($Q$60&lt;$Q56,AND($Q$60=$Q56,$R$60&lt;$R56))),1,"")</f>
        <v/>
      </c>
      <c r="BW56" s="17" t="str">
        <f>IF(AND(Участники!$A56&lt;&gt;"",OR($Q$11&gt;$Q56,AND($Q$11=$Q56,$R$11&gt;$R56))),1,"")</f>
        <v/>
      </c>
      <c r="BX56" s="17" t="str">
        <f>IF(AND(Участники!$A56&lt;&gt;"",OR($Q$12&gt;$Q56,AND($Q$12=$Q56,$R$12&gt;$R56))),1,"")</f>
        <v/>
      </c>
      <c r="BY56" s="17" t="str">
        <f>IF(AND(Участники!$A56&lt;&gt;"",OR($Q$13&gt;$Q56,AND($Q$13=$Q56,$R$13&gt;$R56))),1,"")</f>
        <v/>
      </c>
      <c r="BZ56" s="17" t="str">
        <f>IF(AND(Участники!$A56&lt;&gt;"",OR($Q$14&gt;$Q56,AND($Q$14=$Q56,$R$14&gt;$R56))),1,"")</f>
        <v/>
      </c>
      <c r="CA56" s="17" t="str">
        <f>IF(AND(Участники!$A56&lt;&gt;"",OR($Q$15&gt;$Q56,AND($Q$15=$Q56,$R$15&gt;$R56))),1,"")</f>
        <v/>
      </c>
      <c r="CB56" s="17" t="str">
        <f>IF(AND(Участники!$A56&lt;&gt;"",OR($Q$16&gt;$Q56,AND($Q$16=$Q56,$R$16&gt;$R56))),1,"")</f>
        <v/>
      </c>
      <c r="CC56" s="17" t="str">
        <f>IF(AND(Участники!$A56&lt;&gt;"",OR($Q$17&gt;$Q56,AND($Q$17=$Q56,$R$17&gt;$R56))),1,"")</f>
        <v/>
      </c>
      <c r="CD56" s="17" t="str">
        <f>IF(AND(Участники!$A56&lt;&gt;"",OR($Q$18&gt;$Q56,AND($Q$18=$Q56,$R$18&gt;$R56))),1,"")</f>
        <v/>
      </c>
      <c r="CE56" s="17" t="str">
        <f>IF(AND(Участники!$A56&lt;&gt;"",OR($Q$19&gt;$Q56,AND($Q$19=$Q56,$R$19&gt;$R56))),1,"")</f>
        <v/>
      </c>
      <c r="CF56" s="17" t="str">
        <f>IF(AND(Участники!$A56&lt;&gt;"",OR($Q$20&gt;$Q56,AND($Q$20=$Q56,$R$20&gt;$R56))),1,"")</f>
        <v/>
      </c>
      <c r="CG56" s="17" t="str">
        <f>IF(AND(Участники!$A56&lt;&gt;"",OR($Q$21&gt;$Q56,AND($Q$21=$Q56,$R$21&gt;$R56))),1,"")</f>
        <v/>
      </c>
      <c r="CH56" s="17" t="str">
        <f>IF(AND(Участники!$A56&lt;&gt;"",OR($Q$22&gt;$Q56,AND($Q$22=$Q56,$R$22&gt;$R56))),1,"")</f>
        <v/>
      </c>
      <c r="CI56" s="17" t="str">
        <f>IF(AND(Участники!$A56&lt;&gt;"",OR($Q$23&gt;$Q56,AND($Q$23=$Q56,$R$23&gt;$R56))),1,"")</f>
        <v/>
      </c>
      <c r="CJ56" s="17" t="str">
        <f>IF(AND(Участники!$A56&lt;&gt;"",OR($Q$24&gt;$Q56,AND($Q$24=$Q56,$R$24&gt;$R56))),1,"")</f>
        <v/>
      </c>
      <c r="CK56" s="17" t="str">
        <f>IF(AND(Участники!$A56&lt;&gt;"",OR($Q$25&gt;$Q56,AND($Q$25=$Q56,$R$25&gt;$R56))),1,"")</f>
        <v/>
      </c>
      <c r="CL56" s="17" t="str">
        <f>IF(AND(Участники!$A56&lt;&gt;"",OR($Q$26&gt;$Q56,AND($Q$26=$Q56,$R$26&gt;$R56))),1,"")</f>
        <v/>
      </c>
      <c r="CM56" s="17" t="str">
        <f>IF(AND(Участники!$A56&lt;&gt;"",OR($Q$27&gt;$Q56,AND($Q$27=$Q56,$R$27&gt;$R56))),1,"")</f>
        <v/>
      </c>
      <c r="CN56" s="17" t="str">
        <f>IF(AND(Участники!$A56&lt;&gt;"",OR($Q$28&gt;$Q56,AND($Q$28=$Q56,$R$28&gt;$R56))),1,"")</f>
        <v/>
      </c>
      <c r="CO56" s="17" t="str">
        <f>IF(AND(Участники!$A56&lt;&gt;"",OR($Q$29&gt;$Q56,AND($Q$29=$Q56,$R$29&gt;$R56))),1,"")</f>
        <v/>
      </c>
      <c r="CP56" s="17" t="str">
        <f>IF(AND(Участники!$A56&lt;&gt;"",OR($Q$30&gt;$Q56,AND($Q$30=$Q56,$R$30&gt;$R56))),1,"")</f>
        <v/>
      </c>
      <c r="CQ56" s="17" t="str">
        <f>IF(AND(Участники!$A56&lt;&gt;"",OR($Q$31&gt;$Q56,AND($Q$31=$Q56,$R$31&gt;$R56))),1,"")</f>
        <v/>
      </c>
      <c r="CR56" s="17" t="str">
        <f>IF(AND(Участники!$A56&lt;&gt;"",OR($Q$32&gt;$Q56,AND($Q$32=$Q56,$R$32&gt;$R56))),1,"")</f>
        <v/>
      </c>
      <c r="CS56" s="17" t="str">
        <f>IF(AND(Участники!$A56&lt;&gt;"",OR($Q$33&gt;$Q56,AND($Q$33=$Q56,$R$33&gt;$R56))),1,"")</f>
        <v/>
      </c>
      <c r="CT56" s="17" t="str">
        <f>IF(AND(Участники!$A56&lt;&gt;"",OR($Q$34&gt;$Q56,AND($Q$34=$Q56,$R$34&gt;$R56))),1,"")</f>
        <v/>
      </c>
      <c r="CU56" s="17" t="str">
        <f>IF(AND(Участники!$A56&lt;&gt;"",OR($Q$35&gt;$Q56,AND($Q$35=$Q56,$R$35&gt;$R56))),1,"")</f>
        <v/>
      </c>
      <c r="CV56" s="17" t="str">
        <f>IF(AND(Участники!$A56&lt;&gt;"",OR($Q$36&gt;$Q56,AND($Q$36=$Q56,$R$36&gt;$R56))),1,"")</f>
        <v/>
      </c>
      <c r="CW56" s="17" t="str">
        <f>IF(AND(Участники!$A56&lt;&gt;"",OR($Q$37&gt;$Q56,AND($Q$37=$Q56,$R$37&gt;$R56))),1,"")</f>
        <v/>
      </c>
      <c r="CX56" s="17" t="str">
        <f>IF(AND(Участники!$A56&lt;&gt;"",OR($Q$38&gt;$Q56,AND($Q$38=$Q56,$R$38&gt;$R56))),1,"")</f>
        <v/>
      </c>
      <c r="CY56" s="17" t="str">
        <f>IF(AND(Участники!$A56&lt;&gt;"",OR($Q$39&gt;$Q56,AND($Q$39=$Q56,$R$39&gt;$R56))),1,"")</f>
        <v/>
      </c>
      <c r="CZ56" s="17" t="str">
        <f>IF(AND(Участники!$A56&lt;&gt;"",OR($Q$40&gt;$Q56,AND($Q$40=$Q56,$R$40&gt;$R56))),1,"")</f>
        <v/>
      </c>
      <c r="DA56" s="17" t="str">
        <f>IF(AND(Участники!$A56&lt;&gt;"",OR($Q$41&gt;$Q56,AND($Q$41=$Q56,$R$41&gt;$R56))),1,"")</f>
        <v/>
      </c>
      <c r="DB56" s="17" t="str">
        <f>IF(AND(Участники!$A56&lt;&gt;"",OR($Q$42&gt;$Q56,AND($Q$42=$Q56,$R$42&gt;$R56))),1,"")</f>
        <v/>
      </c>
      <c r="DC56" s="17" t="str">
        <f>IF(AND(Участники!$A56&lt;&gt;"",OR($Q$43&gt;$Q56,AND($Q$43=$Q56,$R$43&gt;$R56))),1,"")</f>
        <v/>
      </c>
      <c r="DD56" s="17" t="str">
        <f>IF(AND(Участники!$A56&lt;&gt;"",OR($Q$44&gt;$Q56,AND($Q$44=$Q56,$R$44&gt;$R56))),1,"")</f>
        <v/>
      </c>
      <c r="DE56" s="17" t="str">
        <f>IF(AND(Участники!$A56&lt;&gt;"",OR($Q$45&gt;$Q56,AND($Q$45=$Q56,$R$45&gt;$R56))),1,"")</f>
        <v/>
      </c>
      <c r="DF56" s="17" t="str">
        <f>IF(AND(Участники!$A56&lt;&gt;"",OR($Q$46&gt;$Q56,AND($Q$46=$Q56,$R$46&gt;$R56))),1,"")</f>
        <v/>
      </c>
      <c r="DG56" s="17" t="str">
        <f>IF(AND(Участники!$A56&lt;&gt;"",OR($Q$47&gt;$Q56,AND($Q$47=$Q56,$R$47&gt;$R56))),1,"")</f>
        <v/>
      </c>
      <c r="DH56" s="17" t="str">
        <f>IF(AND(Участники!$A56&lt;&gt;"",OR($Q$48&gt;$Q56,AND($Q$48=$Q56,$R$48&gt;$R56))),1,"")</f>
        <v/>
      </c>
      <c r="DI56" s="17" t="str">
        <f>IF(AND(Участники!$A56&lt;&gt;"",OR($Q$49&gt;$Q56,AND($Q$49=$Q56,$R$49&gt;$R56))),1,"")</f>
        <v/>
      </c>
      <c r="DJ56" s="17" t="str">
        <f>IF(AND(Участники!$A56&lt;&gt;"",OR($Q$50&gt;$Q56,AND($Q$50=$Q56,$R$50&gt;$R56))),1,"")</f>
        <v/>
      </c>
      <c r="DK56" s="17" t="str">
        <f>IF(AND(Участники!$A56&lt;&gt;"",OR($Q$51&gt;$Q56,AND($Q$51=$Q56,$R$51&gt;$R56))),1,"")</f>
        <v/>
      </c>
      <c r="DL56" s="17" t="str">
        <f>IF(AND(Участники!$A56&lt;&gt;"",OR($Q$52&gt;$Q56,AND($Q$52=$Q56,$R$52&gt;$R56))),1,"")</f>
        <v/>
      </c>
      <c r="DM56" s="17" t="str">
        <f>IF(AND(Участники!$A56&lt;&gt;"",OR($Q$53&gt;$Q56,AND($Q$53=$Q56,$R$53&gt;$R56))),1,"")</f>
        <v/>
      </c>
      <c r="DN56" s="17" t="str">
        <f>IF(AND(Участники!$A56&lt;&gt;"",OR($Q$54&gt;$Q56,AND($Q$54=$Q56,$R$54&gt;$R56))),1,"")</f>
        <v/>
      </c>
      <c r="DO56" s="17" t="str">
        <f>IF(AND(Участники!$A56&lt;&gt;"",OR($Q$55&gt;$Q56,AND($Q$55=$Q56,$R$55&gt;$R56))),1,"")</f>
        <v/>
      </c>
      <c r="DP56" s="16" t="str">
        <f>IF(AND(Участники!$A56&lt;&gt;"",OR($Q$56&gt;$Q56,AND($Q$56=$Q56,$R$56&gt;$R56))),1,"")</f>
        <v/>
      </c>
      <c r="DQ56" s="17" t="str">
        <f>IF(AND(Участники!$A56&lt;&gt;"",OR($Q$57&gt;$Q56,AND($Q$57=$Q56,$R$57&gt;$R56))),1,"")</f>
        <v/>
      </c>
      <c r="DR56" s="17" t="str">
        <f>IF(AND(Участники!$A56&lt;&gt;"",OR($Q$58&gt;$Q56,AND($Q$58=$Q56,$R$58&gt;$R56))),1,"")</f>
        <v/>
      </c>
      <c r="DS56" s="17" t="str">
        <f>IF(AND(Участники!$A56&lt;&gt;"",OR($Q$59&gt;$Q56,AND($Q$59=$Q56,$R$59&gt;$R56))),1,"")</f>
        <v/>
      </c>
      <c r="DT56" s="17" t="str">
        <f>IF(AND(Участники!$A56&lt;&gt;"",OR($Q$60&gt;$Q56,AND($Q$60=$Q56,$R$60&gt;$R56))),1,"")</f>
        <v/>
      </c>
      <c r="DV56" s="18">
        <v>1</v>
      </c>
      <c r="DW56" s="19" t="str">
        <f>IF(Участники!A56="","",IF($BP$61+1=Участники!$B$6-DP$61,$BP$61+1,$BP$61+SUMIF(S$11:S56,CONCATENATE("=",S56),DV$11:DV56)))</f>
        <v/>
      </c>
    </row>
    <row r="57" spans="1:127" x14ac:dyDescent="0.25">
      <c r="A57" s="2"/>
      <c r="B57" s="2"/>
      <c r="C57" s="2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14" t="str">
        <f>Тур1!N57</f>
        <v/>
      </c>
      <c r="P57" s="14" t="str">
        <f>Тур2!N57</f>
        <v/>
      </c>
      <c r="Q57" s="25" t="str">
        <f t="shared" si="0"/>
        <v/>
      </c>
      <c r="R57" s="3"/>
      <c r="S57" s="15" t="str">
        <f>IF(Участники!A57="","",IF($BQ$61+1=Участники!$B$6-DQ$61,$BQ$61+1,CONCATENATE($BQ$61+1,"-",Участники!$B$6-DQ$61)))</f>
        <v/>
      </c>
      <c r="W57" s="17" t="str">
        <f>IF(AND(Участники!$A57&lt;&gt;"",OR($Q$11&lt;$Q57,AND($Q$11=$Q57,$R$11&lt;$R57))),1,"")</f>
        <v/>
      </c>
      <c r="X57" s="17" t="str">
        <f>IF(AND(Участники!$A57&lt;&gt;"",OR($Q$12&lt;$Q57,AND($Q$12=$Q57,$R$12&lt;$R57))),1,"")</f>
        <v/>
      </c>
      <c r="Y57" s="17" t="str">
        <f>IF(AND(Участники!$A57&lt;&gt;"",OR($Q$13&lt;$Q57,AND($Q$13=$Q57,$R$13&lt;$R57))),1,"")</f>
        <v/>
      </c>
      <c r="Z57" s="17" t="str">
        <f>IF(AND(Участники!$A57&lt;&gt;"",OR($Q$14&lt;$Q57,AND($Q$14=$Q57,$R$14&lt;$R57))),1,"")</f>
        <v/>
      </c>
      <c r="AA57" s="17" t="str">
        <f>IF(AND(Участники!$A57&lt;&gt;"",OR($Q$15&lt;$Q57,AND($Q$15=$Q57,$R$15&lt;$R57))),1,"")</f>
        <v/>
      </c>
      <c r="AB57" s="17" t="str">
        <f>IF(AND(Участники!$A57&lt;&gt;"",OR($Q$16&lt;$Q57,AND($Q$16=$Q57,$R$16&lt;$R57))),1,"")</f>
        <v/>
      </c>
      <c r="AC57" s="17" t="str">
        <f>IF(AND(Участники!$A57&lt;&gt;"",OR($Q$17&lt;$Q57,AND($Q$17=$Q57,$R$17&lt;$R57))),1,"")</f>
        <v/>
      </c>
      <c r="AD57" s="17" t="str">
        <f>IF(AND(Участники!$A57&lt;&gt;"",OR($Q$18&lt;$Q57,AND($Q$18=$Q57,$R$18&lt;$R57))),1,"")</f>
        <v/>
      </c>
      <c r="AE57" s="17" t="str">
        <f>IF(AND(Участники!$A57&lt;&gt;"",OR($Q$19&lt;$Q57,AND($Q$19=$Q57,$R$19&lt;$R57))),1,"")</f>
        <v/>
      </c>
      <c r="AF57" s="17" t="str">
        <f>IF(AND(Участники!$A57&lt;&gt;"",OR($Q$20&lt;$Q57,AND($Q$20=$Q57,$R$20&lt;$R57))),1,"")</f>
        <v/>
      </c>
      <c r="AG57" s="17" t="str">
        <f>IF(AND(Участники!$A57&lt;&gt;"",OR($Q$21&lt;$Q57,AND($Q$21=$Q57,$R$21&lt;$R57))),1,"")</f>
        <v/>
      </c>
      <c r="AH57" s="17" t="str">
        <f>IF(AND(Участники!$A57&lt;&gt;"",OR($Q$22&lt;$Q57,AND($Q$22=$Q57,$R$22&lt;$R57))),1,"")</f>
        <v/>
      </c>
      <c r="AI57" s="17" t="str">
        <f>IF(AND(Участники!$A57&lt;&gt;"",OR($Q$23&lt;$Q57,AND($Q$23=$Q57,$R$23&lt;$R57))),1,"")</f>
        <v/>
      </c>
      <c r="AJ57" s="17" t="str">
        <f>IF(AND(Участники!$A57&lt;&gt;"",OR($Q$24&lt;$Q57,AND($Q$24=$Q57,$R$24&lt;$R57))),1,"")</f>
        <v/>
      </c>
      <c r="AK57" s="17" t="str">
        <f>IF(AND(Участники!$A57&lt;&gt;"",OR($Q$25&lt;$Q57,AND($Q$25=$Q57,$R$25&lt;$R57))),1,"")</f>
        <v/>
      </c>
      <c r="AL57" s="17" t="str">
        <f>IF(AND(Участники!$A57&lt;&gt;"",OR($Q$26&lt;$Q57,AND($Q$26=$Q57,$R$26&lt;$R57))),1,"")</f>
        <v/>
      </c>
      <c r="AM57" s="17" t="str">
        <f>IF(AND(Участники!$A57&lt;&gt;"",OR($Q$27&lt;$Q57,AND($Q$27=$Q57,$R$27&lt;$R57))),1,"")</f>
        <v/>
      </c>
      <c r="AN57" s="17" t="str">
        <f>IF(AND(Участники!$A57&lt;&gt;"",OR($Q$28&lt;$Q57,AND($Q$28=$Q57,$R$28&lt;$R57))),1,"")</f>
        <v/>
      </c>
      <c r="AO57" s="17" t="str">
        <f>IF(AND(Участники!$A57&lt;&gt;"",OR($Q$29&lt;$Q57,AND($Q$29=$Q57,$R$29&lt;$R57))),1,"")</f>
        <v/>
      </c>
      <c r="AP57" s="17" t="str">
        <f>IF(AND(Участники!$A57&lt;&gt;"",OR($Q$30&lt;$Q57,AND($Q$30=$Q57,$R$30&lt;$R57))),1,"")</f>
        <v/>
      </c>
      <c r="AQ57" s="17" t="str">
        <f>IF(AND(Участники!$A57&lt;&gt;"",OR($Q$31&lt;$Q57,AND($Q$31=$Q57,$R$31&lt;$R57))),1,"")</f>
        <v/>
      </c>
      <c r="AR57" s="17" t="str">
        <f>IF(AND(Участники!$A57&lt;&gt;"",OR($Q$32&lt;$Q57,AND($Q$32=$Q57,$R$32&lt;$R57))),1,"")</f>
        <v/>
      </c>
      <c r="AS57" s="17" t="str">
        <f>IF(AND(Участники!$A57&lt;&gt;"",OR($Q$33&lt;$Q57,AND($Q$33=$Q57,$R$33&lt;$R57))),1,"")</f>
        <v/>
      </c>
      <c r="AT57" s="17" t="str">
        <f>IF(AND(Участники!$A57&lt;&gt;"",OR($Q$34&lt;$Q57,AND($Q$34=$Q57,$R$34&lt;$R57))),1,"")</f>
        <v/>
      </c>
      <c r="AU57" s="17" t="str">
        <f>IF(AND(Участники!$A57&lt;&gt;"",OR($Q$35&lt;$Q57,AND($Q$35=$Q57,$R$35&lt;$R57))),1,"")</f>
        <v/>
      </c>
      <c r="AV57" s="17" t="str">
        <f>IF(AND(Участники!$A57&lt;&gt;"",OR($Q$36&lt;$Q57,AND($Q$36=$Q57,$R$36&lt;$R57))),1,"")</f>
        <v/>
      </c>
      <c r="AW57" s="17" t="str">
        <f>IF(AND(Участники!$A57&lt;&gt;"",OR($Q$37&lt;$Q57,AND($Q$37=$Q57,$R$37&lt;$R57))),1,"")</f>
        <v/>
      </c>
      <c r="AX57" s="17" t="str">
        <f>IF(AND(Участники!$A57&lt;&gt;"",OR($Q$38&lt;$Q57,AND($Q$38=$Q57,$R$38&lt;$R57))),1,"")</f>
        <v/>
      </c>
      <c r="AY57" s="17" t="str">
        <f>IF(AND(Участники!$A57&lt;&gt;"",OR($Q$39&lt;$Q57,AND($Q$39=$Q57,$R$39&lt;$R57))),1,"")</f>
        <v/>
      </c>
      <c r="AZ57" s="17" t="str">
        <f>IF(AND(Участники!$A57&lt;&gt;"",OR($Q$40&lt;$Q57,AND($Q$40=$Q57,$R$40&lt;$R57))),1,"")</f>
        <v/>
      </c>
      <c r="BA57" s="17" t="str">
        <f>IF(AND(Участники!$A57&lt;&gt;"",OR($Q$41&lt;$Q57,AND($Q$41=$Q57,$R$41&lt;$R57))),1,"")</f>
        <v/>
      </c>
      <c r="BB57" s="17" t="str">
        <f>IF(AND(Участники!$A57&lt;&gt;"",OR($Q$42&lt;$Q57,AND($Q$42=$Q57,$R$42&lt;$R57))),1,"")</f>
        <v/>
      </c>
      <c r="BC57" s="17" t="str">
        <f>IF(AND(Участники!$A57&lt;&gt;"",OR($Q$43&lt;$Q57,AND($Q$43=$Q57,$R$43&lt;$R57))),1,"")</f>
        <v/>
      </c>
      <c r="BD57" s="17" t="str">
        <f>IF(AND(Участники!$A57&lt;&gt;"",OR($Q$44&lt;$Q57,AND($Q$44=$Q57,$R$44&lt;$R57))),1,"")</f>
        <v/>
      </c>
      <c r="BE57" s="17" t="str">
        <f>IF(AND(Участники!$A57&lt;&gt;"",OR($Q$45&lt;$Q57,AND($Q$45=$Q57,$R$45&lt;$R57))),1,"")</f>
        <v/>
      </c>
      <c r="BF57" s="17" t="str">
        <f>IF(AND(Участники!$A57&lt;&gt;"",OR($Q$46&lt;$Q57,AND($Q$46=$Q57,$R$46&lt;$R57))),1,"")</f>
        <v/>
      </c>
      <c r="BG57" s="17" t="str">
        <f>IF(AND(Участники!$A57&lt;&gt;"",OR($Q$47&lt;$Q57,AND($Q$47=$Q57,$R$47&lt;$R57))),1,"")</f>
        <v/>
      </c>
      <c r="BH57" s="17" t="str">
        <f>IF(AND(Участники!$A57&lt;&gt;"",OR($Q$48&lt;$Q57,AND($Q$48=$Q57,$R$48&lt;$R57))),1,"")</f>
        <v/>
      </c>
      <c r="BI57" s="17" t="str">
        <f>IF(AND(Участники!$A57&lt;&gt;"",OR($Q$49&lt;$Q57,AND($Q$49=$Q57,$R$49&lt;$R57))),1,"")</f>
        <v/>
      </c>
      <c r="BJ57" s="17" t="str">
        <f>IF(AND(Участники!$A57&lt;&gt;"",OR($Q$50&lt;$Q57,AND($Q$50=$Q57,$R$50&lt;$R57))),1,"")</f>
        <v/>
      </c>
      <c r="BK57" s="17" t="str">
        <f>IF(AND(Участники!$A57&lt;&gt;"",OR($Q$51&lt;$Q57,AND($Q$51=$Q57,$R$51&lt;$R57))),1,"")</f>
        <v/>
      </c>
      <c r="BL57" s="17" t="str">
        <f>IF(AND(Участники!$A57&lt;&gt;"",OR($Q$52&lt;$Q57,AND($Q$52=$Q57,$R$52&lt;$R57))),1,"")</f>
        <v/>
      </c>
      <c r="BM57" s="17" t="str">
        <f>IF(AND(Участники!$A57&lt;&gt;"",OR($Q$53&lt;$Q57,AND($Q$53=$Q57,$R$53&lt;$R57))),1,"")</f>
        <v/>
      </c>
      <c r="BN57" s="17" t="str">
        <f>IF(AND(Участники!$A57&lt;&gt;"",OR($Q$54&lt;$Q57,AND($Q$54=$Q57,$R$54&lt;$R57))),1,"")</f>
        <v/>
      </c>
      <c r="BO57" s="17" t="str">
        <f>IF(AND(Участники!$A57&lt;&gt;"",OR($Q$55&lt;$Q57,AND($Q$55=$Q57,$R$55&lt;$R57))),1,"")</f>
        <v/>
      </c>
      <c r="BP57" s="17" t="str">
        <f>IF(AND(Участники!$A57&lt;&gt;"",OR($Q$56&lt;$Q57,AND($Q$56=$Q57,$R$56&lt;$R57))),1,"")</f>
        <v/>
      </c>
      <c r="BQ57" s="16" t="str">
        <f>IF(AND(Участники!$A57&lt;&gt;"",OR($Q$57&lt;$Q57,AND($Q$57=$Q57,$R$57&lt;$R57))),1,"")</f>
        <v/>
      </c>
      <c r="BR57" s="17" t="str">
        <f>IF(AND(Участники!$A57&lt;&gt;"",OR($Q$58&lt;$Q57,AND($Q$58=$Q57,$R$58&lt;$R57))),1,"")</f>
        <v/>
      </c>
      <c r="BS57" s="17" t="str">
        <f>IF(AND(Участники!$A57&lt;&gt;"",OR($Q$59&lt;$Q57,AND($Q$59=$Q57,$R$59&lt;$R57))),1,"")</f>
        <v/>
      </c>
      <c r="BT57" s="17" t="str">
        <f>IF(AND(Участники!$A57&lt;&gt;"",OR($Q$60&lt;$Q57,AND($Q$60=$Q57,$R$60&lt;$R57))),1,"")</f>
        <v/>
      </c>
      <c r="BW57" s="17" t="str">
        <f>IF(AND(Участники!$A57&lt;&gt;"",OR($Q$11&gt;$Q57,AND($Q$11=$Q57,$R$11&gt;$R57))),1,"")</f>
        <v/>
      </c>
      <c r="BX57" s="17" t="str">
        <f>IF(AND(Участники!$A57&lt;&gt;"",OR($Q$12&gt;$Q57,AND($Q$12=$Q57,$R$12&gt;$R57))),1,"")</f>
        <v/>
      </c>
      <c r="BY57" s="17" t="str">
        <f>IF(AND(Участники!$A57&lt;&gt;"",OR($Q$13&gt;$Q57,AND($Q$13=$Q57,$R$13&gt;$R57))),1,"")</f>
        <v/>
      </c>
      <c r="BZ57" s="17" t="str">
        <f>IF(AND(Участники!$A57&lt;&gt;"",OR($Q$14&gt;$Q57,AND($Q$14=$Q57,$R$14&gt;$R57))),1,"")</f>
        <v/>
      </c>
      <c r="CA57" s="17" t="str">
        <f>IF(AND(Участники!$A57&lt;&gt;"",OR($Q$15&gt;$Q57,AND($Q$15=$Q57,$R$15&gt;$R57))),1,"")</f>
        <v/>
      </c>
      <c r="CB57" s="17" t="str">
        <f>IF(AND(Участники!$A57&lt;&gt;"",OR($Q$16&gt;$Q57,AND($Q$16=$Q57,$R$16&gt;$R57))),1,"")</f>
        <v/>
      </c>
      <c r="CC57" s="17" t="str">
        <f>IF(AND(Участники!$A57&lt;&gt;"",OR($Q$17&gt;$Q57,AND($Q$17=$Q57,$R$17&gt;$R57))),1,"")</f>
        <v/>
      </c>
      <c r="CD57" s="17" t="str">
        <f>IF(AND(Участники!$A57&lt;&gt;"",OR($Q$18&gt;$Q57,AND($Q$18=$Q57,$R$18&gt;$R57))),1,"")</f>
        <v/>
      </c>
      <c r="CE57" s="17" t="str">
        <f>IF(AND(Участники!$A57&lt;&gt;"",OR($Q$19&gt;$Q57,AND($Q$19=$Q57,$R$19&gt;$R57))),1,"")</f>
        <v/>
      </c>
      <c r="CF57" s="17" t="str">
        <f>IF(AND(Участники!$A57&lt;&gt;"",OR($Q$20&gt;$Q57,AND($Q$20=$Q57,$R$20&gt;$R57))),1,"")</f>
        <v/>
      </c>
      <c r="CG57" s="17" t="str">
        <f>IF(AND(Участники!$A57&lt;&gt;"",OR($Q$21&gt;$Q57,AND($Q$21=$Q57,$R$21&gt;$R57))),1,"")</f>
        <v/>
      </c>
      <c r="CH57" s="17" t="str">
        <f>IF(AND(Участники!$A57&lt;&gt;"",OR($Q$22&gt;$Q57,AND($Q$22=$Q57,$R$22&gt;$R57))),1,"")</f>
        <v/>
      </c>
      <c r="CI57" s="17" t="str">
        <f>IF(AND(Участники!$A57&lt;&gt;"",OR($Q$23&gt;$Q57,AND($Q$23=$Q57,$R$23&gt;$R57))),1,"")</f>
        <v/>
      </c>
      <c r="CJ57" s="17" t="str">
        <f>IF(AND(Участники!$A57&lt;&gt;"",OR($Q$24&gt;$Q57,AND($Q$24=$Q57,$R$24&gt;$R57))),1,"")</f>
        <v/>
      </c>
      <c r="CK57" s="17" t="str">
        <f>IF(AND(Участники!$A57&lt;&gt;"",OR($Q$25&gt;$Q57,AND($Q$25=$Q57,$R$25&gt;$R57))),1,"")</f>
        <v/>
      </c>
      <c r="CL57" s="17" t="str">
        <f>IF(AND(Участники!$A57&lt;&gt;"",OR($Q$26&gt;$Q57,AND($Q$26=$Q57,$R$26&gt;$R57))),1,"")</f>
        <v/>
      </c>
      <c r="CM57" s="17" t="str">
        <f>IF(AND(Участники!$A57&lt;&gt;"",OR($Q$27&gt;$Q57,AND($Q$27=$Q57,$R$27&gt;$R57))),1,"")</f>
        <v/>
      </c>
      <c r="CN57" s="17" t="str">
        <f>IF(AND(Участники!$A57&lt;&gt;"",OR($Q$28&gt;$Q57,AND($Q$28=$Q57,$R$28&gt;$R57))),1,"")</f>
        <v/>
      </c>
      <c r="CO57" s="17" t="str">
        <f>IF(AND(Участники!$A57&lt;&gt;"",OR($Q$29&gt;$Q57,AND($Q$29=$Q57,$R$29&gt;$R57))),1,"")</f>
        <v/>
      </c>
      <c r="CP57" s="17" t="str">
        <f>IF(AND(Участники!$A57&lt;&gt;"",OR($Q$30&gt;$Q57,AND($Q$30=$Q57,$R$30&gt;$R57))),1,"")</f>
        <v/>
      </c>
      <c r="CQ57" s="17" t="str">
        <f>IF(AND(Участники!$A57&lt;&gt;"",OR($Q$31&gt;$Q57,AND($Q$31=$Q57,$R$31&gt;$R57))),1,"")</f>
        <v/>
      </c>
      <c r="CR57" s="17" t="str">
        <f>IF(AND(Участники!$A57&lt;&gt;"",OR($Q$32&gt;$Q57,AND($Q$32=$Q57,$R$32&gt;$R57))),1,"")</f>
        <v/>
      </c>
      <c r="CS57" s="17" t="str">
        <f>IF(AND(Участники!$A57&lt;&gt;"",OR($Q$33&gt;$Q57,AND($Q$33=$Q57,$R$33&gt;$R57))),1,"")</f>
        <v/>
      </c>
      <c r="CT57" s="17" t="str">
        <f>IF(AND(Участники!$A57&lt;&gt;"",OR($Q$34&gt;$Q57,AND($Q$34=$Q57,$R$34&gt;$R57))),1,"")</f>
        <v/>
      </c>
      <c r="CU57" s="17" t="str">
        <f>IF(AND(Участники!$A57&lt;&gt;"",OR($Q$35&gt;$Q57,AND($Q$35=$Q57,$R$35&gt;$R57))),1,"")</f>
        <v/>
      </c>
      <c r="CV57" s="17" t="str">
        <f>IF(AND(Участники!$A57&lt;&gt;"",OR($Q$36&gt;$Q57,AND($Q$36=$Q57,$R$36&gt;$R57))),1,"")</f>
        <v/>
      </c>
      <c r="CW57" s="17" t="str">
        <f>IF(AND(Участники!$A57&lt;&gt;"",OR($Q$37&gt;$Q57,AND($Q$37=$Q57,$R$37&gt;$R57))),1,"")</f>
        <v/>
      </c>
      <c r="CX57" s="17" t="str">
        <f>IF(AND(Участники!$A57&lt;&gt;"",OR($Q$38&gt;$Q57,AND($Q$38=$Q57,$R$38&gt;$R57))),1,"")</f>
        <v/>
      </c>
      <c r="CY57" s="17" t="str">
        <f>IF(AND(Участники!$A57&lt;&gt;"",OR($Q$39&gt;$Q57,AND($Q$39=$Q57,$R$39&gt;$R57))),1,"")</f>
        <v/>
      </c>
      <c r="CZ57" s="17" t="str">
        <f>IF(AND(Участники!$A57&lt;&gt;"",OR($Q$40&gt;$Q57,AND($Q$40=$Q57,$R$40&gt;$R57))),1,"")</f>
        <v/>
      </c>
      <c r="DA57" s="17" t="str">
        <f>IF(AND(Участники!$A57&lt;&gt;"",OR($Q$41&gt;$Q57,AND($Q$41=$Q57,$R$41&gt;$R57))),1,"")</f>
        <v/>
      </c>
      <c r="DB57" s="17" t="str">
        <f>IF(AND(Участники!$A57&lt;&gt;"",OR($Q$42&gt;$Q57,AND($Q$42=$Q57,$R$42&gt;$R57))),1,"")</f>
        <v/>
      </c>
      <c r="DC57" s="17" t="str">
        <f>IF(AND(Участники!$A57&lt;&gt;"",OR($Q$43&gt;$Q57,AND($Q$43=$Q57,$R$43&gt;$R57))),1,"")</f>
        <v/>
      </c>
      <c r="DD57" s="17" t="str">
        <f>IF(AND(Участники!$A57&lt;&gt;"",OR($Q$44&gt;$Q57,AND($Q$44=$Q57,$R$44&gt;$R57))),1,"")</f>
        <v/>
      </c>
      <c r="DE57" s="17" t="str">
        <f>IF(AND(Участники!$A57&lt;&gt;"",OR($Q$45&gt;$Q57,AND($Q$45=$Q57,$R$45&gt;$R57))),1,"")</f>
        <v/>
      </c>
      <c r="DF57" s="17" t="str">
        <f>IF(AND(Участники!$A57&lt;&gt;"",OR($Q$46&gt;$Q57,AND($Q$46=$Q57,$R$46&gt;$R57))),1,"")</f>
        <v/>
      </c>
      <c r="DG57" s="17" t="str">
        <f>IF(AND(Участники!$A57&lt;&gt;"",OR($Q$47&gt;$Q57,AND($Q$47=$Q57,$R$47&gt;$R57))),1,"")</f>
        <v/>
      </c>
      <c r="DH57" s="17" t="str">
        <f>IF(AND(Участники!$A57&lt;&gt;"",OR($Q$48&gt;$Q57,AND($Q$48=$Q57,$R$48&gt;$R57))),1,"")</f>
        <v/>
      </c>
      <c r="DI57" s="17" t="str">
        <f>IF(AND(Участники!$A57&lt;&gt;"",OR($Q$49&gt;$Q57,AND($Q$49=$Q57,$R$49&gt;$R57))),1,"")</f>
        <v/>
      </c>
      <c r="DJ57" s="17" t="str">
        <f>IF(AND(Участники!$A57&lt;&gt;"",OR($Q$50&gt;$Q57,AND($Q$50=$Q57,$R$50&gt;$R57))),1,"")</f>
        <v/>
      </c>
      <c r="DK57" s="17" t="str">
        <f>IF(AND(Участники!$A57&lt;&gt;"",OR($Q$51&gt;$Q57,AND($Q$51=$Q57,$R$51&gt;$R57))),1,"")</f>
        <v/>
      </c>
      <c r="DL57" s="17" t="str">
        <f>IF(AND(Участники!$A57&lt;&gt;"",OR($Q$52&gt;$Q57,AND($Q$52=$Q57,$R$52&gt;$R57))),1,"")</f>
        <v/>
      </c>
      <c r="DM57" s="17" t="str">
        <f>IF(AND(Участники!$A57&lt;&gt;"",OR($Q$53&gt;$Q57,AND($Q$53=$Q57,$R$53&gt;$R57))),1,"")</f>
        <v/>
      </c>
      <c r="DN57" s="17" t="str">
        <f>IF(AND(Участники!$A57&lt;&gt;"",OR($Q$54&gt;$Q57,AND($Q$54=$Q57,$R$54&gt;$R57))),1,"")</f>
        <v/>
      </c>
      <c r="DO57" s="17" t="str">
        <f>IF(AND(Участники!$A57&lt;&gt;"",OR($Q$55&gt;$Q57,AND($Q$55=$Q57,$R$55&gt;$R57))),1,"")</f>
        <v/>
      </c>
      <c r="DP57" s="17" t="str">
        <f>IF(AND(Участники!$A57&lt;&gt;"",OR($Q$56&gt;$Q57,AND($Q$56=$Q57,$R$56&gt;$R57))),1,"")</f>
        <v/>
      </c>
      <c r="DQ57" s="16" t="str">
        <f>IF(AND(Участники!$A57&lt;&gt;"",OR($Q$57&gt;$Q57,AND($Q$57=$Q57,$R$57&gt;$R57))),1,"")</f>
        <v/>
      </c>
      <c r="DR57" s="17" t="str">
        <f>IF(AND(Участники!$A57&lt;&gt;"",OR($Q$58&gt;$Q57,AND($Q$58=$Q57,$R$58&gt;$R57))),1,"")</f>
        <v/>
      </c>
      <c r="DS57" s="17" t="str">
        <f>IF(AND(Участники!$A57&lt;&gt;"",OR($Q$59&gt;$Q57,AND($Q$59=$Q57,$R$59&gt;$R57))),1,"")</f>
        <v/>
      </c>
      <c r="DT57" s="17" t="str">
        <f>IF(AND(Участники!$A57&lt;&gt;"",OR($Q$60&gt;$Q57,AND($Q$60=$Q57,$R$60&gt;$R57))),1,"")</f>
        <v/>
      </c>
      <c r="DV57" s="18">
        <v>1</v>
      </c>
      <c r="DW57" s="19" t="str">
        <f>IF(Участники!A57="","",IF($BQ$61+1=Участники!$B$6-DQ$61,$BQ$61+1,$BQ$61+SUMIF(S$11:S57,CONCATENATE("=",S57),DV$11:DV57)))</f>
        <v/>
      </c>
    </row>
    <row r="58" spans="1:127" x14ac:dyDescent="0.25">
      <c r="A58" s="2"/>
      <c r="B58" s="2"/>
      <c r="C58" s="2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14" t="str">
        <f>Тур1!N58</f>
        <v/>
      </c>
      <c r="P58" s="14" t="str">
        <f>Тур2!N58</f>
        <v/>
      </c>
      <c r="Q58" s="25" t="str">
        <f t="shared" si="0"/>
        <v/>
      </c>
      <c r="R58" s="3"/>
      <c r="S58" s="15" t="str">
        <f>IF(Участники!A58="","",IF($BR$61+1=Участники!$B$6-DR$61,$BR$61+1,CONCATENATE($BR$61+1,"-",Участники!$B$6-DR$61)))</f>
        <v/>
      </c>
      <c r="W58" s="17" t="str">
        <f>IF(AND(Участники!$A58&lt;&gt;"",OR($Q$11&lt;$Q58,AND($Q$11=$Q58,$R$11&lt;$R58))),1,"")</f>
        <v/>
      </c>
      <c r="X58" s="17" t="str">
        <f>IF(AND(Участники!$A58&lt;&gt;"",OR($Q$12&lt;$Q58,AND($Q$12=$Q58,$R$12&lt;$R58))),1,"")</f>
        <v/>
      </c>
      <c r="Y58" s="17" t="str">
        <f>IF(AND(Участники!$A58&lt;&gt;"",OR($Q$13&lt;$Q58,AND($Q$13=$Q58,$R$13&lt;$R58))),1,"")</f>
        <v/>
      </c>
      <c r="Z58" s="17" t="str">
        <f>IF(AND(Участники!$A58&lt;&gt;"",OR($Q$14&lt;$Q58,AND($Q$14=$Q58,$R$14&lt;$R58))),1,"")</f>
        <v/>
      </c>
      <c r="AA58" s="17" t="str">
        <f>IF(AND(Участники!$A58&lt;&gt;"",OR($Q$15&lt;$Q58,AND($Q$15=$Q58,$R$15&lt;$R58))),1,"")</f>
        <v/>
      </c>
      <c r="AB58" s="17" t="str">
        <f>IF(AND(Участники!$A58&lt;&gt;"",OR($Q$16&lt;$Q58,AND($Q$16=$Q58,$R$16&lt;$R58))),1,"")</f>
        <v/>
      </c>
      <c r="AC58" s="17" t="str">
        <f>IF(AND(Участники!$A58&lt;&gt;"",OR($Q$17&lt;$Q58,AND($Q$17=$Q58,$R$17&lt;$R58))),1,"")</f>
        <v/>
      </c>
      <c r="AD58" s="17" t="str">
        <f>IF(AND(Участники!$A58&lt;&gt;"",OR($Q$18&lt;$Q58,AND($Q$18=$Q58,$R$18&lt;$R58))),1,"")</f>
        <v/>
      </c>
      <c r="AE58" s="17" t="str">
        <f>IF(AND(Участники!$A58&lt;&gt;"",OR($Q$19&lt;$Q58,AND($Q$19=$Q58,$R$19&lt;$R58))),1,"")</f>
        <v/>
      </c>
      <c r="AF58" s="17" t="str">
        <f>IF(AND(Участники!$A58&lt;&gt;"",OR($Q$20&lt;$Q58,AND($Q$20=$Q58,$R$20&lt;$R58))),1,"")</f>
        <v/>
      </c>
      <c r="AG58" s="17" t="str">
        <f>IF(AND(Участники!$A58&lt;&gt;"",OR($Q$21&lt;$Q58,AND($Q$21=$Q58,$R$21&lt;$R58))),1,"")</f>
        <v/>
      </c>
      <c r="AH58" s="17" t="str">
        <f>IF(AND(Участники!$A58&lt;&gt;"",OR($Q$22&lt;$Q58,AND($Q$22=$Q58,$R$22&lt;$R58))),1,"")</f>
        <v/>
      </c>
      <c r="AI58" s="17" t="str">
        <f>IF(AND(Участники!$A58&lt;&gt;"",OR($Q$23&lt;$Q58,AND($Q$23=$Q58,$R$23&lt;$R58))),1,"")</f>
        <v/>
      </c>
      <c r="AJ58" s="17" t="str">
        <f>IF(AND(Участники!$A58&lt;&gt;"",OR($Q$24&lt;$Q58,AND($Q$24=$Q58,$R$24&lt;$R58))),1,"")</f>
        <v/>
      </c>
      <c r="AK58" s="17" t="str">
        <f>IF(AND(Участники!$A58&lt;&gt;"",OR($Q$25&lt;$Q58,AND($Q$25=$Q58,$R$25&lt;$R58))),1,"")</f>
        <v/>
      </c>
      <c r="AL58" s="17" t="str">
        <f>IF(AND(Участники!$A58&lt;&gt;"",OR($Q$26&lt;$Q58,AND($Q$26=$Q58,$R$26&lt;$R58))),1,"")</f>
        <v/>
      </c>
      <c r="AM58" s="17" t="str">
        <f>IF(AND(Участники!$A58&lt;&gt;"",OR($Q$27&lt;$Q58,AND($Q$27=$Q58,$R$27&lt;$R58))),1,"")</f>
        <v/>
      </c>
      <c r="AN58" s="17" t="str">
        <f>IF(AND(Участники!$A58&lt;&gt;"",OR($Q$28&lt;$Q58,AND($Q$28=$Q58,$R$28&lt;$R58))),1,"")</f>
        <v/>
      </c>
      <c r="AO58" s="17" t="str">
        <f>IF(AND(Участники!$A58&lt;&gt;"",OR($Q$29&lt;$Q58,AND($Q$29=$Q58,$R$29&lt;$R58))),1,"")</f>
        <v/>
      </c>
      <c r="AP58" s="17" t="str">
        <f>IF(AND(Участники!$A58&lt;&gt;"",OR($Q$30&lt;$Q58,AND($Q$30=$Q58,$R$30&lt;$R58))),1,"")</f>
        <v/>
      </c>
      <c r="AQ58" s="17" t="str">
        <f>IF(AND(Участники!$A58&lt;&gt;"",OR($Q$31&lt;$Q58,AND($Q$31=$Q58,$R$31&lt;$R58))),1,"")</f>
        <v/>
      </c>
      <c r="AR58" s="17" t="str">
        <f>IF(AND(Участники!$A58&lt;&gt;"",OR($Q$32&lt;$Q58,AND($Q$32=$Q58,$R$32&lt;$R58))),1,"")</f>
        <v/>
      </c>
      <c r="AS58" s="17" t="str">
        <f>IF(AND(Участники!$A58&lt;&gt;"",OR($Q$33&lt;$Q58,AND($Q$33=$Q58,$R$33&lt;$R58))),1,"")</f>
        <v/>
      </c>
      <c r="AT58" s="17" t="str">
        <f>IF(AND(Участники!$A58&lt;&gt;"",OR($Q$34&lt;$Q58,AND($Q$34=$Q58,$R$34&lt;$R58))),1,"")</f>
        <v/>
      </c>
      <c r="AU58" s="17" t="str">
        <f>IF(AND(Участники!$A58&lt;&gt;"",OR($Q$35&lt;$Q58,AND($Q$35=$Q58,$R$35&lt;$R58))),1,"")</f>
        <v/>
      </c>
      <c r="AV58" s="17" t="str">
        <f>IF(AND(Участники!$A58&lt;&gt;"",OR($Q$36&lt;$Q58,AND($Q$36=$Q58,$R$36&lt;$R58))),1,"")</f>
        <v/>
      </c>
      <c r="AW58" s="17" t="str">
        <f>IF(AND(Участники!$A58&lt;&gt;"",OR($Q$37&lt;$Q58,AND($Q$37=$Q58,$R$37&lt;$R58))),1,"")</f>
        <v/>
      </c>
      <c r="AX58" s="17" t="str">
        <f>IF(AND(Участники!$A58&lt;&gt;"",OR($Q$38&lt;$Q58,AND($Q$38=$Q58,$R$38&lt;$R58))),1,"")</f>
        <v/>
      </c>
      <c r="AY58" s="17" t="str">
        <f>IF(AND(Участники!$A58&lt;&gt;"",OR($Q$39&lt;$Q58,AND($Q$39=$Q58,$R$39&lt;$R58))),1,"")</f>
        <v/>
      </c>
      <c r="AZ58" s="17" t="str">
        <f>IF(AND(Участники!$A58&lt;&gt;"",OR($Q$40&lt;$Q58,AND($Q$40=$Q58,$R$40&lt;$R58))),1,"")</f>
        <v/>
      </c>
      <c r="BA58" s="17" t="str">
        <f>IF(AND(Участники!$A58&lt;&gt;"",OR($Q$41&lt;$Q58,AND($Q$41=$Q58,$R$41&lt;$R58))),1,"")</f>
        <v/>
      </c>
      <c r="BB58" s="17" t="str">
        <f>IF(AND(Участники!$A58&lt;&gt;"",OR($Q$42&lt;$Q58,AND($Q$42=$Q58,$R$42&lt;$R58))),1,"")</f>
        <v/>
      </c>
      <c r="BC58" s="17" t="str">
        <f>IF(AND(Участники!$A58&lt;&gt;"",OR($Q$43&lt;$Q58,AND($Q$43=$Q58,$R$43&lt;$R58))),1,"")</f>
        <v/>
      </c>
      <c r="BD58" s="17" t="str">
        <f>IF(AND(Участники!$A58&lt;&gt;"",OR($Q$44&lt;$Q58,AND($Q$44=$Q58,$R$44&lt;$R58))),1,"")</f>
        <v/>
      </c>
      <c r="BE58" s="17" t="str">
        <f>IF(AND(Участники!$A58&lt;&gt;"",OR($Q$45&lt;$Q58,AND($Q$45=$Q58,$R$45&lt;$R58))),1,"")</f>
        <v/>
      </c>
      <c r="BF58" s="17" t="str">
        <f>IF(AND(Участники!$A58&lt;&gt;"",OR($Q$46&lt;$Q58,AND($Q$46=$Q58,$R$46&lt;$R58))),1,"")</f>
        <v/>
      </c>
      <c r="BG58" s="17" t="str">
        <f>IF(AND(Участники!$A58&lt;&gt;"",OR($Q$47&lt;$Q58,AND($Q$47=$Q58,$R$47&lt;$R58))),1,"")</f>
        <v/>
      </c>
      <c r="BH58" s="17" t="str">
        <f>IF(AND(Участники!$A58&lt;&gt;"",OR($Q$48&lt;$Q58,AND($Q$48=$Q58,$R$48&lt;$R58))),1,"")</f>
        <v/>
      </c>
      <c r="BI58" s="17" t="str">
        <f>IF(AND(Участники!$A58&lt;&gt;"",OR($Q$49&lt;$Q58,AND($Q$49=$Q58,$R$49&lt;$R58))),1,"")</f>
        <v/>
      </c>
      <c r="BJ58" s="17" t="str">
        <f>IF(AND(Участники!$A58&lt;&gt;"",OR($Q$50&lt;$Q58,AND($Q$50=$Q58,$R$50&lt;$R58))),1,"")</f>
        <v/>
      </c>
      <c r="BK58" s="17" t="str">
        <f>IF(AND(Участники!$A58&lt;&gt;"",OR($Q$51&lt;$Q58,AND($Q$51=$Q58,$R$51&lt;$R58))),1,"")</f>
        <v/>
      </c>
      <c r="BL58" s="17" t="str">
        <f>IF(AND(Участники!$A58&lt;&gt;"",OR($Q$52&lt;$Q58,AND($Q$52=$Q58,$R$52&lt;$R58))),1,"")</f>
        <v/>
      </c>
      <c r="BM58" s="17" t="str">
        <f>IF(AND(Участники!$A58&lt;&gt;"",OR($Q$53&lt;$Q58,AND($Q$53=$Q58,$R$53&lt;$R58))),1,"")</f>
        <v/>
      </c>
      <c r="BN58" s="17" t="str">
        <f>IF(AND(Участники!$A58&lt;&gt;"",OR($Q$54&lt;$Q58,AND($Q$54=$Q58,$R$54&lt;$R58))),1,"")</f>
        <v/>
      </c>
      <c r="BO58" s="17" t="str">
        <f>IF(AND(Участники!$A58&lt;&gt;"",OR($Q$55&lt;$Q58,AND($Q$55=$Q58,$R$55&lt;$R58))),1,"")</f>
        <v/>
      </c>
      <c r="BP58" s="17" t="str">
        <f>IF(AND(Участники!$A58&lt;&gt;"",OR($Q$56&lt;$Q58,AND($Q$56=$Q58,$R$56&lt;$R58))),1,"")</f>
        <v/>
      </c>
      <c r="BQ58" s="17" t="str">
        <f>IF(AND(Участники!$A58&lt;&gt;"",OR($Q$57&lt;$Q58,AND($Q$57=$Q58,$R$57&lt;$R58))),1,"")</f>
        <v/>
      </c>
      <c r="BR58" s="16" t="str">
        <f>IF(AND(Участники!$A58&lt;&gt;"",OR($Q$58&lt;$Q58,AND($Q$58=$Q58,$R$58&lt;$R58))),1,"")</f>
        <v/>
      </c>
      <c r="BS58" s="17" t="str">
        <f>IF(AND(Участники!$A58&lt;&gt;"",OR($Q$59&lt;$Q58,AND($Q$59=$Q58,$R$59&lt;$R58))),1,"")</f>
        <v/>
      </c>
      <c r="BT58" s="17" t="str">
        <f>IF(AND(Участники!$A58&lt;&gt;"",OR($Q$60&lt;$Q58,AND($Q$60=$Q58,$R$60&lt;$R58))),1,"")</f>
        <v/>
      </c>
      <c r="BW58" s="17" t="str">
        <f>IF(AND(Участники!$A58&lt;&gt;"",OR($Q$11&gt;$Q58,AND($Q$11=$Q58,$R$11&gt;$R58))),1,"")</f>
        <v/>
      </c>
      <c r="BX58" s="17" t="str">
        <f>IF(AND(Участники!$A58&lt;&gt;"",OR($Q$12&gt;$Q58,AND($Q$12=$Q58,$R$12&gt;$R58))),1,"")</f>
        <v/>
      </c>
      <c r="BY58" s="17" t="str">
        <f>IF(AND(Участники!$A58&lt;&gt;"",OR($Q$13&gt;$Q58,AND($Q$13=$Q58,$R$13&gt;$R58))),1,"")</f>
        <v/>
      </c>
      <c r="BZ58" s="17" t="str">
        <f>IF(AND(Участники!$A58&lt;&gt;"",OR($Q$14&gt;$Q58,AND($Q$14=$Q58,$R$14&gt;$R58))),1,"")</f>
        <v/>
      </c>
      <c r="CA58" s="17" t="str">
        <f>IF(AND(Участники!$A58&lt;&gt;"",OR($Q$15&gt;$Q58,AND($Q$15=$Q58,$R$15&gt;$R58))),1,"")</f>
        <v/>
      </c>
      <c r="CB58" s="17" t="str">
        <f>IF(AND(Участники!$A58&lt;&gt;"",OR($Q$16&gt;$Q58,AND($Q$16=$Q58,$R$16&gt;$R58))),1,"")</f>
        <v/>
      </c>
      <c r="CC58" s="17" t="str">
        <f>IF(AND(Участники!$A58&lt;&gt;"",OR($Q$17&gt;$Q58,AND($Q$17=$Q58,$R$17&gt;$R58))),1,"")</f>
        <v/>
      </c>
      <c r="CD58" s="17" t="str">
        <f>IF(AND(Участники!$A58&lt;&gt;"",OR($Q$18&gt;$Q58,AND($Q$18=$Q58,$R$18&gt;$R58))),1,"")</f>
        <v/>
      </c>
      <c r="CE58" s="17" t="str">
        <f>IF(AND(Участники!$A58&lt;&gt;"",OR($Q$19&gt;$Q58,AND($Q$19=$Q58,$R$19&gt;$R58))),1,"")</f>
        <v/>
      </c>
      <c r="CF58" s="17" t="str">
        <f>IF(AND(Участники!$A58&lt;&gt;"",OR($Q$20&gt;$Q58,AND($Q$20=$Q58,$R$20&gt;$R58))),1,"")</f>
        <v/>
      </c>
      <c r="CG58" s="17" t="str">
        <f>IF(AND(Участники!$A58&lt;&gt;"",OR($Q$21&gt;$Q58,AND($Q$21=$Q58,$R$21&gt;$R58))),1,"")</f>
        <v/>
      </c>
      <c r="CH58" s="17" t="str">
        <f>IF(AND(Участники!$A58&lt;&gt;"",OR($Q$22&gt;$Q58,AND($Q$22=$Q58,$R$22&gt;$R58))),1,"")</f>
        <v/>
      </c>
      <c r="CI58" s="17" t="str">
        <f>IF(AND(Участники!$A58&lt;&gt;"",OR($Q$23&gt;$Q58,AND($Q$23=$Q58,$R$23&gt;$R58))),1,"")</f>
        <v/>
      </c>
      <c r="CJ58" s="17" t="str">
        <f>IF(AND(Участники!$A58&lt;&gt;"",OR($Q$24&gt;$Q58,AND($Q$24=$Q58,$R$24&gt;$R58))),1,"")</f>
        <v/>
      </c>
      <c r="CK58" s="17" t="str">
        <f>IF(AND(Участники!$A58&lt;&gt;"",OR($Q$25&gt;$Q58,AND($Q$25=$Q58,$R$25&gt;$R58))),1,"")</f>
        <v/>
      </c>
      <c r="CL58" s="17" t="str">
        <f>IF(AND(Участники!$A58&lt;&gt;"",OR($Q$26&gt;$Q58,AND($Q$26=$Q58,$R$26&gt;$R58))),1,"")</f>
        <v/>
      </c>
      <c r="CM58" s="17" t="str">
        <f>IF(AND(Участники!$A58&lt;&gt;"",OR($Q$27&gt;$Q58,AND($Q$27=$Q58,$R$27&gt;$R58))),1,"")</f>
        <v/>
      </c>
      <c r="CN58" s="17" t="str">
        <f>IF(AND(Участники!$A58&lt;&gt;"",OR($Q$28&gt;$Q58,AND($Q$28=$Q58,$R$28&gt;$R58))),1,"")</f>
        <v/>
      </c>
      <c r="CO58" s="17" t="str">
        <f>IF(AND(Участники!$A58&lt;&gt;"",OR($Q$29&gt;$Q58,AND($Q$29=$Q58,$R$29&gt;$R58))),1,"")</f>
        <v/>
      </c>
      <c r="CP58" s="17" t="str">
        <f>IF(AND(Участники!$A58&lt;&gt;"",OR($Q$30&gt;$Q58,AND($Q$30=$Q58,$R$30&gt;$R58))),1,"")</f>
        <v/>
      </c>
      <c r="CQ58" s="17" t="str">
        <f>IF(AND(Участники!$A58&lt;&gt;"",OR($Q$31&gt;$Q58,AND($Q$31=$Q58,$R$31&gt;$R58))),1,"")</f>
        <v/>
      </c>
      <c r="CR58" s="17" t="str">
        <f>IF(AND(Участники!$A58&lt;&gt;"",OR($Q$32&gt;$Q58,AND($Q$32=$Q58,$R$32&gt;$R58))),1,"")</f>
        <v/>
      </c>
      <c r="CS58" s="17" t="str">
        <f>IF(AND(Участники!$A58&lt;&gt;"",OR($Q$33&gt;$Q58,AND($Q$33=$Q58,$R$33&gt;$R58))),1,"")</f>
        <v/>
      </c>
      <c r="CT58" s="17" t="str">
        <f>IF(AND(Участники!$A58&lt;&gt;"",OR($Q$34&gt;$Q58,AND($Q$34=$Q58,$R$34&gt;$R58))),1,"")</f>
        <v/>
      </c>
      <c r="CU58" s="17" t="str">
        <f>IF(AND(Участники!$A58&lt;&gt;"",OR($Q$35&gt;$Q58,AND($Q$35=$Q58,$R$35&gt;$R58))),1,"")</f>
        <v/>
      </c>
      <c r="CV58" s="17" t="str">
        <f>IF(AND(Участники!$A58&lt;&gt;"",OR($Q$36&gt;$Q58,AND($Q$36=$Q58,$R$36&gt;$R58))),1,"")</f>
        <v/>
      </c>
      <c r="CW58" s="17" t="str">
        <f>IF(AND(Участники!$A58&lt;&gt;"",OR($Q$37&gt;$Q58,AND($Q$37=$Q58,$R$37&gt;$R58))),1,"")</f>
        <v/>
      </c>
      <c r="CX58" s="17" t="str">
        <f>IF(AND(Участники!$A58&lt;&gt;"",OR($Q$38&gt;$Q58,AND($Q$38=$Q58,$R$38&gt;$R58))),1,"")</f>
        <v/>
      </c>
      <c r="CY58" s="17" t="str">
        <f>IF(AND(Участники!$A58&lt;&gt;"",OR($Q$39&gt;$Q58,AND($Q$39=$Q58,$R$39&gt;$R58))),1,"")</f>
        <v/>
      </c>
      <c r="CZ58" s="17" t="str">
        <f>IF(AND(Участники!$A58&lt;&gt;"",OR($Q$40&gt;$Q58,AND($Q$40=$Q58,$R$40&gt;$R58))),1,"")</f>
        <v/>
      </c>
      <c r="DA58" s="17" t="str">
        <f>IF(AND(Участники!$A58&lt;&gt;"",OR($Q$41&gt;$Q58,AND($Q$41=$Q58,$R$41&gt;$R58))),1,"")</f>
        <v/>
      </c>
      <c r="DB58" s="17" t="str">
        <f>IF(AND(Участники!$A58&lt;&gt;"",OR($Q$42&gt;$Q58,AND($Q$42=$Q58,$R$42&gt;$R58))),1,"")</f>
        <v/>
      </c>
      <c r="DC58" s="17" t="str">
        <f>IF(AND(Участники!$A58&lt;&gt;"",OR($Q$43&gt;$Q58,AND($Q$43=$Q58,$R$43&gt;$R58))),1,"")</f>
        <v/>
      </c>
      <c r="DD58" s="17" t="str">
        <f>IF(AND(Участники!$A58&lt;&gt;"",OR($Q$44&gt;$Q58,AND($Q$44=$Q58,$R$44&gt;$R58))),1,"")</f>
        <v/>
      </c>
      <c r="DE58" s="17" t="str">
        <f>IF(AND(Участники!$A58&lt;&gt;"",OR($Q$45&gt;$Q58,AND($Q$45=$Q58,$R$45&gt;$R58))),1,"")</f>
        <v/>
      </c>
      <c r="DF58" s="17" t="str">
        <f>IF(AND(Участники!$A58&lt;&gt;"",OR($Q$46&gt;$Q58,AND($Q$46=$Q58,$R$46&gt;$R58))),1,"")</f>
        <v/>
      </c>
      <c r="DG58" s="17" t="str">
        <f>IF(AND(Участники!$A58&lt;&gt;"",OR($Q$47&gt;$Q58,AND($Q$47=$Q58,$R$47&gt;$R58))),1,"")</f>
        <v/>
      </c>
      <c r="DH58" s="17" t="str">
        <f>IF(AND(Участники!$A58&lt;&gt;"",OR($Q$48&gt;$Q58,AND($Q$48=$Q58,$R$48&gt;$R58))),1,"")</f>
        <v/>
      </c>
      <c r="DI58" s="17" t="str">
        <f>IF(AND(Участники!$A58&lt;&gt;"",OR($Q$49&gt;$Q58,AND($Q$49=$Q58,$R$49&gt;$R58))),1,"")</f>
        <v/>
      </c>
      <c r="DJ58" s="17" t="str">
        <f>IF(AND(Участники!$A58&lt;&gt;"",OR($Q$50&gt;$Q58,AND($Q$50=$Q58,$R$50&gt;$R58))),1,"")</f>
        <v/>
      </c>
      <c r="DK58" s="17" t="str">
        <f>IF(AND(Участники!$A58&lt;&gt;"",OR($Q$51&gt;$Q58,AND($Q$51=$Q58,$R$51&gt;$R58))),1,"")</f>
        <v/>
      </c>
      <c r="DL58" s="17" t="str">
        <f>IF(AND(Участники!$A58&lt;&gt;"",OR($Q$52&gt;$Q58,AND($Q$52=$Q58,$R$52&gt;$R58))),1,"")</f>
        <v/>
      </c>
      <c r="DM58" s="17" t="str">
        <f>IF(AND(Участники!$A58&lt;&gt;"",OR($Q$53&gt;$Q58,AND($Q$53=$Q58,$R$53&gt;$R58))),1,"")</f>
        <v/>
      </c>
      <c r="DN58" s="17" t="str">
        <f>IF(AND(Участники!$A58&lt;&gt;"",OR($Q$54&gt;$Q58,AND($Q$54=$Q58,$R$54&gt;$R58))),1,"")</f>
        <v/>
      </c>
      <c r="DO58" s="17" t="str">
        <f>IF(AND(Участники!$A58&lt;&gt;"",OR($Q$55&gt;$Q58,AND($Q$55=$Q58,$R$55&gt;$R58))),1,"")</f>
        <v/>
      </c>
      <c r="DP58" s="17" t="str">
        <f>IF(AND(Участники!$A58&lt;&gt;"",OR($Q$56&gt;$Q58,AND($Q$56=$Q58,$R$56&gt;$R58))),1,"")</f>
        <v/>
      </c>
      <c r="DQ58" s="17" t="str">
        <f>IF(AND(Участники!$A58&lt;&gt;"",OR($Q$57&gt;$Q58,AND($Q$57=$Q58,$R$57&gt;$R58))),1,"")</f>
        <v/>
      </c>
      <c r="DR58" s="16" t="str">
        <f>IF(AND(Участники!$A58&lt;&gt;"",OR($Q$58&gt;$Q58,AND($Q$58=$Q58,$R$58&gt;$R58))),1,"")</f>
        <v/>
      </c>
      <c r="DS58" s="17" t="str">
        <f>IF(AND(Участники!$A58&lt;&gt;"",OR($Q$59&gt;$Q58,AND($Q$59=$Q58,$R$59&gt;$R58))),1,"")</f>
        <v/>
      </c>
      <c r="DT58" s="17" t="str">
        <f>IF(AND(Участники!$A58&lt;&gt;"",OR($Q$60&gt;$Q58,AND($Q$60=$Q58,$R$60&gt;$R58))),1,"")</f>
        <v/>
      </c>
      <c r="DV58" s="18">
        <v>1</v>
      </c>
      <c r="DW58" s="19" t="str">
        <f>IF(Участники!A58="","",IF($BR$61+1=Участники!$B$6-DR$61,$BR$61+1,$BR$61+SUMIF(S$11:S58,CONCATENATE("=",S58),DV$11:DV58)))</f>
        <v/>
      </c>
    </row>
    <row r="59" spans="1:127" x14ac:dyDescent="0.25">
      <c r="A59" s="2"/>
      <c r="B59" s="2"/>
      <c r="C59" s="2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14" t="str">
        <f>Тур1!N59</f>
        <v/>
      </c>
      <c r="P59" s="14" t="str">
        <f>Тур2!N59</f>
        <v/>
      </c>
      <c r="Q59" s="25" t="str">
        <f t="shared" si="0"/>
        <v/>
      </c>
      <c r="R59" s="3"/>
      <c r="S59" s="15" t="str">
        <f>IF(Участники!A59="","",IF($BS$61+1=Участники!$B$6-DS$61,$BS$61+1,CONCATENATE($BS$61+1,"-",Участники!$B$6-DS$61)))</f>
        <v/>
      </c>
      <c r="W59" s="17" t="str">
        <f>IF(AND(Участники!$A59&lt;&gt;"",OR($Q$11&lt;$Q59,AND($Q$11=$Q59,$R$11&lt;$R59))),1,"")</f>
        <v/>
      </c>
      <c r="X59" s="17" t="str">
        <f>IF(AND(Участники!$A59&lt;&gt;"",OR($Q$12&lt;$Q59,AND($Q$12=$Q59,$R$12&lt;$R59))),1,"")</f>
        <v/>
      </c>
      <c r="Y59" s="17" t="str">
        <f>IF(AND(Участники!$A59&lt;&gt;"",OR($Q$13&lt;$Q59,AND($Q$13=$Q59,$R$13&lt;$R59))),1,"")</f>
        <v/>
      </c>
      <c r="Z59" s="17" t="str">
        <f>IF(AND(Участники!$A59&lt;&gt;"",OR($Q$14&lt;$Q59,AND($Q$14=$Q59,$R$14&lt;$R59))),1,"")</f>
        <v/>
      </c>
      <c r="AA59" s="17" t="str">
        <f>IF(AND(Участники!$A59&lt;&gt;"",OR($Q$15&lt;$Q59,AND($Q$15=$Q59,$R$15&lt;$R59))),1,"")</f>
        <v/>
      </c>
      <c r="AB59" s="17" t="str">
        <f>IF(AND(Участники!$A59&lt;&gt;"",OR($Q$16&lt;$Q59,AND($Q$16=$Q59,$R$16&lt;$R59))),1,"")</f>
        <v/>
      </c>
      <c r="AC59" s="17" t="str">
        <f>IF(AND(Участники!$A59&lt;&gt;"",OR($Q$17&lt;$Q59,AND($Q$17=$Q59,$R$17&lt;$R59))),1,"")</f>
        <v/>
      </c>
      <c r="AD59" s="17" t="str">
        <f>IF(AND(Участники!$A59&lt;&gt;"",OR($Q$18&lt;$Q59,AND($Q$18=$Q59,$R$18&lt;$R59))),1,"")</f>
        <v/>
      </c>
      <c r="AE59" s="17" t="str">
        <f>IF(AND(Участники!$A59&lt;&gt;"",OR($Q$19&lt;$Q59,AND($Q$19=$Q59,$R$19&lt;$R59))),1,"")</f>
        <v/>
      </c>
      <c r="AF59" s="17" t="str">
        <f>IF(AND(Участники!$A59&lt;&gt;"",OR($Q$20&lt;$Q59,AND($Q$20=$Q59,$R$20&lt;$R59))),1,"")</f>
        <v/>
      </c>
      <c r="AG59" s="17" t="str">
        <f>IF(AND(Участники!$A59&lt;&gt;"",OR($Q$21&lt;$Q59,AND($Q$21=$Q59,$R$21&lt;$R59))),1,"")</f>
        <v/>
      </c>
      <c r="AH59" s="17" t="str">
        <f>IF(AND(Участники!$A59&lt;&gt;"",OR($Q$22&lt;$Q59,AND($Q$22=$Q59,$R$22&lt;$R59))),1,"")</f>
        <v/>
      </c>
      <c r="AI59" s="17" t="str">
        <f>IF(AND(Участники!$A59&lt;&gt;"",OR($Q$23&lt;$Q59,AND($Q$23=$Q59,$R$23&lt;$R59))),1,"")</f>
        <v/>
      </c>
      <c r="AJ59" s="17" t="str">
        <f>IF(AND(Участники!$A59&lt;&gt;"",OR($Q$24&lt;$Q59,AND($Q$24=$Q59,$R$24&lt;$R59))),1,"")</f>
        <v/>
      </c>
      <c r="AK59" s="17" t="str">
        <f>IF(AND(Участники!$A59&lt;&gt;"",OR($Q$25&lt;$Q59,AND($Q$25=$Q59,$R$25&lt;$R59))),1,"")</f>
        <v/>
      </c>
      <c r="AL59" s="17" t="str">
        <f>IF(AND(Участники!$A59&lt;&gt;"",OR($Q$26&lt;$Q59,AND($Q$26=$Q59,$R$26&lt;$R59))),1,"")</f>
        <v/>
      </c>
      <c r="AM59" s="17" t="str">
        <f>IF(AND(Участники!$A59&lt;&gt;"",OR($Q$27&lt;$Q59,AND($Q$27=$Q59,$R$27&lt;$R59))),1,"")</f>
        <v/>
      </c>
      <c r="AN59" s="17" t="str">
        <f>IF(AND(Участники!$A59&lt;&gt;"",OR($Q$28&lt;$Q59,AND($Q$28=$Q59,$R$28&lt;$R59))),1,"")</f>
        <v/>
      </c>
      <c r="AO59" s="17" t="str">
        <f>IF(AND(Участники!$A59&lt;&gt;"",OR($Q$29&lt;$Q59,AND($Q$29=$Q59,$R$29&lt;$R59))),1,"")</f>
        <v/>
      </c>
      <c r="AP59" s="17" t="str">
        <f>IF(AND(Участники!$A59&lt;&gt;"",OR($Q$30&lt;$Q59,AND($Q$30=$Q59,$R$30&lt;$R59))),1,"")</f>
        <v/>
      </c>
      <c r="AQ59" s="17" t="str">
        <f>IF(AND(Участники!$A59&lt;&gt;"",OR($Q$31&lt;$Q59,AND($Q$31=$Q59,$R$31&lt;$R59))),1,"")</f>
        <v/>
      </c>
      <c r="AR59" s="17" t="str">
        <f>IF(AND(Участники!$A59&lt;&gt;"",OR($Q$32&lt;$Q59,AND($Q$32=$Q59,$R$32&lt;$R59))),1,"")</f>
        <v/>
      </c>
      <c r="AS59" s="17" t="str">
        <f>IF(AND(Участники!$A59&lt;&gt;"",OR($Q$33&lt;$Q59,AND($Q$33=$Q59,$R$33&lt;$R59))),1,"")</f>
        <v/>
      </c>
      <c r="AT59" s="17" t="str">
        <f>IF(AND(Участники!$A59&lt;&gt;"",OR($Q$34&lt;$Q59,AND($Q$34=$Q59,$R$34&lt;$R59))),1,"")</f>
        <v/>
      </c>
      <c r="AU59" s="17" t="str">
        <f>IF(AND(Участники!$A59&lt;&gt;"",OR($Q$35&lt;$Q59,AND($Q$35=$Q59,$R$35&lt;$R59))),1,"")</f>
        <v/>
      </c>
      <c r="AV59" s="17" t="str">
        <f>IF(AND(Участники!$A59&lt;&gt;"",OR($Q$36&lt;$Q59,AND($Q$36=$Q59,$R$36&lt;$R59))),1,"")</f>
        <v/>
      </c>
      <c r="AW59" s="17" t="str">
        <f>IF(AND(Участники!$A59&lt;&gt;"",OR($Q$37&lt;$Q59,AND($Q$37=$Q59,$R$37&lt;$R59))),1,"")</f>
        <v/>
      </c>
      <c r="AX59" s="17" t="str">
        <f>IF(AND(Участники!$A59&lt;&gt;"",OR($Q$38&lt;$Q59,AND($Q$38=$Q59,$R$38&lt;$R59))),1,"")</f>
        <v/>
      </c>
      <c r="AY59" s="17" t="str">
        <f>IF(AND(Участники!$A59&lt;&gt;"",OR($Q$39&lt;$Q59,AND($Q$39=$Q59,$R$39&lt;$R59))),1,"")</f>
        <v/>
      </c>
      <c r="AZ59" s="17" t="str">
        <f>IF(AND(Участники!$A59&lt;&gt;"",OR($Q$40&lt;$Q59,AND($Q$40=$Q59,$R$40&lt;$R59))),1,"")</f>
        <v/>
      </c>
      <c r="BA59" s="17" t="str">
        <f>IF(AND(Участники!$A59&lt;&gt;"",OR($Q$41&lt;$Q59,AND($Q$41=$Q59,$R$41&lt;$R59))),1,"")</f>
        <v/>
      </c>
      <c r="BB59" s="17" t="str">
        <f>IF(AND(Участники!$A59&lt;&gt;"",OR($Q$42&lt;$Q59,AND($Q$42=$Q59,$R$42&lt;$R59))),1,"")</f>
        <v/>
      </c>
      <c r="BC59" s="17" t="str">
        <f>IF(AND(Участники!$A59&lt;&gt;"",OR($Q$43&lt;$Q59,AND($Q$43=$Q59,$R$43&lt;$R59))),1,"")</f>
        <v/>
      </c>
      <c r="BD59" s="17" t="str">
        <f>IF(AND(Участники!$A59&lt;&gt;"",OR($Q$44&lt;$Q59,AND($Q$44=$Q59,$R$44&lt;$R59))),1,"")</f>
        <v/>
      </c>
      <c r="BE59" s="17" t="str">
        <f>IF(AND(Участники!$A59&lt;&gt;"",OR($Q$45&lt;$Q59,AND($Q$45=$Q59,$R$45&lt;$R59))),1,"")</f>
        <v/>
      </c>
      <c r="BF59" s="17" t="str">
        <f>IF(AND(Участники!$A59&lt;&gt;"",OR($Q$46&lt;$Q59,AND($Q$46=$Q59,$R$46&lt;$R59))),1,"")</f>
        <v/>
      </c>
      <c r="BG59" s="17" t="str">
        <f>IF(AND(Участники!$A59&lt;&gt;"",OR($Q$47&lt;$Q59,AND($Q$47=$Q59,$R$47&lt;$R59))),1,"")</f>
        <v/>
      </c>
      <c r="BH59" s="17" t="str">
        <f>IF(AND(Участники!$A59&lt;&gt;"",OR($Q$48&lt;$Q59,AND($Q$48=$Q59,$R$48&lt;$R59))),1,"")</f>
        <v/>
      </c>
      <c r="BI59" s="17" t="str">
        <f>IF(AND(Участники!$A59&lt;&gt;"",OR($Q$49&lt;$Q59,AND($Q$49=$Q59,$R$49&lt;$R59))),1,"")</f>
        <v/>
      </c>
      <c r="BJ59" s="17" t="str">
        <f>IF(AND(Участники!$A59&lt;&gt;"",OR($Q$50&lt;$Q59,AND($Q$50=$Q59,$R$50&lt;$R59))),1,"")</f>
        <v/>
      </c>
      <c r="BK59" s="17" t="str">
        <f>IF(AND(Участники!$A59&lt;&gt;"",OR($Q$51&lt;$Q59,AND($Q$51=$Q59,$R$51&lt;$R59))),1,"")</f>
        <v/>
      </c>
      <c r="BL59" s="17" t="str">
        <f>IF(AND(Участники!$A59&lt;&gt;"",OR($Q$52&lt;$Q59,AND($Q$52=$Q59,$R$52&lt;$R59))),1,"")</f>
        <v/>
      </c>
      <c r="BM59" s="17" t="str">
        <f>IF(AND(Участники!$A59&lt;&gt;"",OR($Q$53&lt;$Q59,AND($Q$53=$Q59,$R$53&lt;$R59))),1,"")</f>
        <v/>
      </c>
      <c r="BN59" s="17" t="str">
        <f>IF(AND(Участники!$A59&lt;&gt;"",OR($Q$54&lt;$Q59,AND($Q$54=$Q59,$R$54&lt;$R59))),1,"")</f>
        <v/>
      </c>
      <c r="BO59" s="17" t="str">
        <f>IF(AND(Участники!$A59&lt;&gt;"",OR($Q$55&lt;$Q59,AND($Q$55=$Q59,$R$55&lt;$R59))),1,"")</f>
        <v/>
      </c>
      <c r="BP59" s="17" t="str">
        <f>IF(AND(Участники!$A59&lt;&gt;"",OR($Q$56&lt;$Q59,AND($Q$56=$Q59,$R$56&lt;$R59))),1,"")</f>
        <v/>
      </c>
      <c r="BQ59" s="17" t="str">
        <f>IF(AND(Участники!$A59&lt;&gt;"",OR($Q$57&lt;$Q59,AND($Q$57=$Q59,$R$57&lt;$R59))),1,"")</f>
        <v/>
      </c>
      <c r="BR59" s="17" t="str">
        <f>IF(AND(Участники!$A59&lt;&gt;"",OR($Q$58&lt;$Q59,AND($Q$58=$Q59,$R$58&lt;$R59))),1,"")</f>
        <v/>
      </c>
      <c r="BS59" s="16" t="str">
        <f>IF(AND(Участники!$A59&lt;&gt;"",OR($Q$59&lt;$Q59,AND($Q$59=$Q59,$R$59&lt;$R59))),1,"")</f>
        <v/>
      </c>
      <c r="BT59" s="17" t="str">
        <f>IF(AND(Участники!$A59&lt;&gt;"",OR($Q$60&lt;$Q59,AND($Q$60=$Q59,$R$60&lt;$R59))),1,"")</f>
        <v/>
      </c>
      <c r="BW59" s="17" t="str">
        <f>IF(AND(Участники!$A59&lt;&gt;"",OR($Q$11&gt;$Q59,AND($Q$11=$Q59,$R$11&gt;$R59))),1,"")</f>
        <v/>
      </c>
      <c r="BX59" s="17" t="str">
        <f>IF(AND(Участники!$A59&lt;&gt;"",OR($Q$12&gt;$Q59,AND($Q$12=$Q59,$R$12&gt;$R59))),1,"")</f>
        <v/>
      </c>
      <c r="BY59" s="17" t="str">
        <f>IF(AND(Участники!$A59&lt;&gt;"",OR($Q$13&gt;$Q59,AND($Q$13=$Q59,$R$13&gt;$R59))),1,"")</f>
        <v/>
      </c>
      <c r="BZ59" s="17" t="str">
        <f>IF(AND(Участники!$A59&lt;&gt;"",OR($Q$14&gt;$Q59,AND($Q$14=$Q59,$R$14&gt;$R59))),1,"")</f>
        <v/>
      </c>
      <c r="CA59" s="17" t="str">
        <f>IF(AND(Участники!$A59&lt;&gt;"",OR($Q$15&gt;$Q59,AND($Q$15=$Q59,$R$15&gt;$R59))),1,"")</f>
        <v/>
      </c>
      <c r="CB59" s="17" t="str">
        <f>IF(AND(Участники!$A59&lt;&gt;"",OR($Q$16&gt;$Q59,AND($Q$16=$Q59,$R$16&gt;$R59))),1,"")</f>
        <v/>
      </c>
      <c r="CC59" s="17" t="str">
        <f>IF(AND(Участники!$A59&lt;&gt;"",OR($Q$17&gt;$Q59,AND($Q$17=$Q59,$R$17&gt;$R59))),1,"")</f>
        <v/>
      </c>
      <c r="CD59" s="17" t="str">
        <f>IF(AND(Участники!$A59&lt;&gt;"",OR($Q$18&gt;$Q59,AND($Q$18=$Q59,$R$18&gt;$R59))),1,"")</f>
        <v/>
      </c>
      <c r="CE59" s="17" t="str">
        <f>IF(AND(Участники!$A59&lt;&gt;"",OR($Q$19&gt;$Q59,AND($Q$19=$Q59,$R$19&gt;$R59))),1,"")</f>
        <v/>
      </c>
      <c r="CF59" s="17" t="str">
        <f>IF(AND(Участники!$A59&lt;&gt;"",OR($Q$20&gt;$Q59,AND($Q$20=$Q59,$R$20&gt;$R59))),1,"")</f>
        <v/>
      </c>
      <c r="CG59" s="17" t="str">
        <f>IF(AND(Участники!$A59&lt;&gt;"",OR($Q$21&gt;$Q59,AND($Q$21=$Q59,$R$21&gt;$R59))),1,"")</f>
        <v/>
      </c>
      <c r="CH59" s="17" t="str">
        <f>IF(AND(Участники!$A59&lt;&gt;"",OR($Q$22&gt;$Q59,AND($Q$22=$Q59,$R$22&gt;$R59))),1,"")</f>
        <v/>
      </c>
      <c r="CI59" s="17" t="str">
        <f>IF(AND(Участники!$A59&lt;&gt;"",OR($Q$23&gt;$Q59,AND($Q$23=$Q59,$R$23&gt;$R59))),1,"")</f>
        <v/>
      </c>
      <c r="CJ59" s="17" t="str">
        <f>IF(AND(Участники!$A59&lt;&gt;"",OR($Q$24&gt;$Q59,AND($Q$24=$Q59,$R$24&gt;$R59))),1,"")</f>
        <v/>
      </c>
      <c r="CK59" s="17" t="str">
        <f>IF(AND(Участники!$A59&lt;&gt;"",OR($Q$25&gt;$Q59,AND($Q$25=$Q59,$R$25&gt;$R59))),1,"")</f>
        <v/>
      </c>
      <c r="CL59" s="17" t="str">
        <f>IF(AND(Участники!$A59&lt;&gt;"",OR($Q$26&gt;$Q59,AND($Q$26=$Q59,$R$26&gt;$R59))),1,"")</f>
        <v/>
      </c>
      <c r="CM59" s="17" t="str">
        <f>IF(AND(Участники!$A59&lt;&gt;"",OR($Q$27&gt;$Q59,AND($Q$27=$Q59,$R$27&gt;$R59))),1,"")</f>
        <v/>
      </c>
      <c r="CN59" s="17" t="str">
        <f>IF(AND(Участники!$A59&lt;&gt;"",OR($Q$28&gt;$Q59,AND($Q$28=$Q59,$R$28&gt;$R59))),1,"")</f>
        <v/>
      </c>
      <c r="CO59" s="17" t="str">
        <f>IF(AND(Участники!$A59&lt;&gt;"",OR($Q$29&gt;$Q59,AND($Q$29=$Q59,$R$29&gt;$R59))),1,"")</f>
        <v/>
      </c>
      <c r="CP59" s="17" t="str">
        <f>IF(AND(Участники!$A59&lt;&gt;"",OR($Q$30&gt;$Q59,AND($Q$30=$Q59,$R$30&gt;$R59))),1,"")</f>
        <v/>
      </c>
      <c r="CQ59" s="17" t="str">
        <f>IF(AND(Участники!$A59&lt;&gt;"",OR($Q$31&gt;$Q59,AND($Q$31=$Q59,$R$31&gt;$R59))),1,"")</f>
        <v/>
      </c>
      <c r="CR59" s="17" t="str">
        <f>IF(AND(Участники!$A59&lt;&gt;"",OR($Q$32&gt;$Q59,AND($Q$32=$Q59,$R$32&gt;$R59))),1,"")</f>
        <v/>
      </c>
      <c r="CS59" s="17" t="str">
        <f>IF(AND(Участники!$A59&lt;&gt;"",OR($Q$33&gt;$Q59,AND($Q$33=$Q59,$R$33&gt;$R59))),1,"")</f>
        <v/>
      </c>
      <c r="CT59" s="17" t="str">
        <f>IF(AND(Участники!$A59&lt;&gt;"",OR($Q$34&gt;$Q59,AND($Q$34=$Q59,$R$34&gt;$R59))),1,"")</f>
        <v/>
      </c>
      <c r="CU59" s="17" t="str">
        <f>IF(AND(Участники!$A59&lt;&gt;"",OR($Q$35&gt;$Q59,AND($Q$35=$Q59,$R$35&gt;$R59))),1,"")</f>
        <v/>
      </c>
      <c r="CV59" s="17" t="str">
        <f>IF(AND(Участники!$A59&lt;&gt;"",OR($Q$36&gt;$Q59,AND($Q$36=$Q59,$R$36&gt;$R59))),1,"")</f>
        <v/>
      </c>
      <c r="CW59" s="17" t="str">
        <f>IF(AND(Участники!$A59&lt;&gt;"",OR($Q$37&gt;$Q59,AND($Q$37=$Q59,$R$37&gt;$R59))),1,"")</f>
        <v/>
      </c>
      <c r="CX59" s="17" t="str">
        <f>IF(AND(Участники!$A59&lt;&gt;"",OR($Q$38&gt;$Q59,AND($Q$38=$Q59,$R$38&gt;$R59))),1,"")</f>
        <v/>
      </c>
      <c r="CY59" s="17" t="str">
        <f>IF(AND(Участники!$A59&lt;&gt;"",OR($Q$39&gt;$Q59,AND($Q$39=$Q59,$R$39&gt;$R59))),1,"")</f>
        <v/>
      </c>
      <c r="CZ59" s="17" t="str">
        <f>IF(AND(Участники!$A59&lt;&gt;"",OR($Q$40&gt;$Q59,AND($Q$40=$Q59,$R$40&gt;$R59))),1,"")</f>
        <v/>
      </c>
      <c r="DA59" s="17" t="str">
        <f>IF(AND(Участники!$A59&lt;&gt;"",OR($Q$41&gt;$Q59,AND($Q$41=$Q59,$R$41&gt;$R59))),1,"")</f>
        <v/>
      </c>
      <c r="DB59" s="17" t="str">
        <f>IF(AND(Участники!$A59&lt;&gt;"",OR($Q$42&gt;$Q59,AND($Q$42=$Q59,$R$42&gt;$R59))),1,"")</f>
        <v/>
      </c>
      <c r="DC59" s="17" t="str">
        <f>IF(AND(Участники!$A59&lt;&gt;"",OR($Q$43&gt;$Q59,AND($Q$43=$Q59,$R$43&gt;$R59))),1,"")</f>
        <v/>
      </c>
      <c r="DD59" s="17" t="str">
        <f>IF(AND(Участники!$A59&lt;&gt;"",OR($Q$44&gt;$Q59,AND($Q$44=$Q59,$R$44&gt;$R59))),1,"")</f>
        <v/>
      </c>
      <c r="DE59" s="17" t="str">
        <f>IF(AND(Участники!$A59&lt;&gt;"",OR($Q$45&gt;$Q59,AND($Q$45=$Q59,$R$45&gt;$R59))),1,"")</f>
        <v/>
      </c>
      <c r="DF59" s="17" t="str">
        <f>IF(AND(Участники!$A59&lt;&gt;"",OR($Q$46&gt;$Q59,AND($Q$46=$Q59,$R$46&gt;$R59))),1,"")</f>
        <v/>
      </c>
      <c r="DG59" s="17" t="str">
        <f>IF(AND(Участники!$A59&lt;&gt;"",OR($Q$47&gt;$Q59,AND($Q$47=$Q59,$R$47&gt;$R59))),1,"")</f>
        <v/>
      </c>
      <c r="DH59" s="17" t="str">
        <f>IF(AND(Участники!$A59&lt;&gt;"",OR($Q$48&gt;$Q59,AND($Q$48=$Q59,$R$48&gt;$R59))),1,"")</f>
        <v/>
      </c>
      <c r="DI59" s="17" t="str">
        <f>IF(AND(Участники!$A59&lt;&gt;"",OR($Q$49&gt;$Q59,AND($Q$49=$Q59,$R$49&gt;$R59))),1,"")</f>
        <v/>
      </c>
      <c r="DJ59" s="17" t="str">
        <f>IF(AND(Участники!$A59&lt;&gt;"",OR($Q$50&gt;$Q59,AND($Q$50=$Q59,$R$50&gt;$R59))),1,"")</f>
        <v/>
      </c>
      <c r="DK59" s="17" t="str">
        <f>IF(AND(Участники!$A59&lt;&gt;"",OR($Q$51&gt;$Q59,AND($Q$51=$Q59,$R$51&gt;$R59))),1,"")</f>
        <v/>
      </c>
      <c r="DL59" s="17" t="str">
        <f>IF(AND(Участники!$A59&lt;&gt;"",OR($Q$52&gt;$Q59,AND($Q$52=$Q59,$R$52&gt;$R59))),1,"")</f>
        <v/>
      </c>
      <c r="DM59" s="17" t="str">
        <f>IF(AND(Участники!$A59&lt;&gt;"",OR($Q$53&gt;$Q59,AND($Q$53=$Q59,$R$53&gt;$R59))),1,"")</f>
        <v/>
      </c>
      <c r="DN59" s="17" t="str">
        <f>IF(AND(Участники!$A59&lt;&gt;"",OR($Q$54&gt;$Q59,AND($Q$54=$Q59,$R$54&gt;$R59))),1,"")</f>
        <v/>
      </c>
      <c r="DO59" s="17" t="str">
        <f>IF(AND(Участники!$A59&lt;&gt;"",OR($Q$55&gt;$Q59,AND($Q$55=$Q59,$R$55&gt;$R59))),1,"")</f>
        <v/>
      </c>
      <c r="DP59" s="17" t="str">
        <f>IF(AND(Участники!$A59&lt;&gt;"",OR($Q$56&gt;$Q59,AND($Q$56=$Q59,$R$56&gt;$R59))),1,"")</f>
        <v/>
      </c>
      <c r="DQ59" s="17" t="str">
        <f>IF(AND(Участники!$A59&lt;&gt;"",OR($Q$57&gt;$Q59,AND($Q$57=$Q59,$R$57&gt;$R59))),1,"")</f>
        <v/>
      </c>
      <c r="DR59" s="17" t="str">
        <f>IF(AND(Участники!$A59&lt;&gt;"",OR($Q$58&gt;$Q59,AND($Q$58=$Q59,$R$58&gt;$R59))),1,"")</f>
        <v/>
      </c>
      <c r="DS59" s="16" t="str">
        <f>IF(AND(Участники!$A59&lt;&gt;"",OR($Q$59&gt;$Q59,AND($Q$59=$Q59,$R$59&gt;$R59))),1,"")</f>
        <v/>
      </c>
      <c r="DT59" s="17" t="str">
        <f>IF(AND(Участники!$A59&lt;&gt;"",OR($Q$60&gt;$Q59,AND($Q$60=$Q59,$R$60&gt;$R59))),1,"")</f>
        <v/>
      </c>
      <c r="DV59" s="18">
        <v>1</v>
      </c>
      <c r="DW59" s="19" t="str">
        <f>IF(Участники!A59="","",IF($BS$61+1=Участники!$B$6-DS$61,$BS$61+1,$BS$61+SUMIF(S$11:S59,CONCATENATE("=",S59),DV$11:DV59)))</f>
        <v/>
      </c>
    </row>
    <row r="60" spans="1:127" x14ac:dyDescent="0.25">
      <c r="A60" s="2"/>
      <c r="B60" s="2"/>
      <c r="C60" s="2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14" t="str">
        <f>Тур1!N60</f>
        <v/>
      </c>
      <c r="P60" s="14" t="str">
        <f>Тур2!N60</f>
        <v/>
      </c>
      <c r="Q60" s="15" t="str">
        <f t="shared" si="0"/>
        <v/>
      </c>
      <c r="R60" s="3"/>
      <c r="S60" s="15" t="str">
        <f>IF(Участники!A60="","",IF($BT$61+1=Участники!$B$6-DT$61,$BT$61+1,CONCATENATE($BT$61+1,"-",Участники!$B$6-DT$61)))</f>
        <v/>
      </c>
      <c r="W60" s="17" t="str">
        <f>IF(AND(Участники!$A60&lt;&gt;"",OR($Q$11&lt;$Q60,AND($Q$11=$Q60,$R$11&lt;$R60))),1,"")</f>
        <v/>
      </c>
      <c r="X60" s="17" t="str">
        <f>IF(AND(Участники!$A60&lt;&gt;"",OR($Q$12&lt;$Q60,AND($Q$12=$Q60,$R$12&lt;$R60))),1,"")</f>
        <v/>
      </c>
      <c r="Y60" s="17" t="str">
        <f>IF(AND(Участники!$A60&lt;&gt;"",OR($Q$13&lt;$Q60,AND($Q$13=$Q60,$R$13&lt;$R60))),1,"")</f>
        <v/>
      </c>
      <c r="Z60" s="17" t="str">
        <f>IF(AND(Участники!$A60&lt;&gt;"",OR($Q$14&lt;$Q60,AND($Q$14=$Q60,$R$14&lt;$R60))),1,"")</f>
        <v/>
      </c>
      <c r="AA60" s="17" t="str">
        <f>IF(AND(Участники!$A60&lt;&gt;"",OR($Q$15&lt;$Q60,AND($Q$15=$Q60,$R$15&lt;$R60))),1,"")</f>
        <v/>
      </c>
      <c r="AB60" s="17" t="str">
        <f>IF(AND(Участники!$A60&lt;&gt;"",OR($Q$16&lt;$Q60,AND($Q$16=$Q60,$R$16&lt;$R60))),1,"")</f>
        <v/>
      </c>
      <c r="AC60" s="17" t="str">
        <f>IF(AND(Участники!$A60&lt;&gt;"",OR($Q$17&lt;$Q60,AND($Q$17=$Q60,$R$17&lt;$R60))),1,"")</f>
        <v/>
      </c>
      <c r="AD60" s="17" t="str">
        <f>IF(AND(Участники!$A60&lt;&gt;"",OR($Q$18&lt;$Q60,AND($Q$18=$Q60,$R$18&lt;$R60))),1,"")</f>
        <v/>
      </c>
      <c r="AE60" s="17" t="str">
        <f>IF(AND(Участники!$A60&lt;&gt;"",OR($Q$19&lt;$Q60,AND($Q$19=$Q60,$R$19&lt;$R60))),1,"")</f>
        <v/>
      </c>
      <c r="AF60" s="17" t="str">
        <f>IF(AND(Участники!$A60&lt;&gt;"",OR($Q$20&lt;$Q60,AND($Q$20=$Q60,$R$20&lt;$R60))),1,"")</f>
        <v/>
      </c>
      <c r="AG60" s="17" t="str">
        <f>IF(AND(Участники!$A60&lt;&gt;"",OR($Q$21&lt;$Q60,AND($Q$21=$Q60,$R$21&lt;$R60))),1,"")</f>
        <v/>
      </c>
      <c r="AH60" s="17" t="str">
        <f>IF(AND(Участники!$A60&lt;&gt;"",OR($Q$22&lt;$Q60,AND($Q$22=$Q60,$R$22&lt;$R60))),1,"")</f>
        <v/>
      </c>
      <c r="AI60" s="17" t="str">
        <f>IF(AND(Участники!$A60&lt;&gt;"",OR($Q$23&lt;$Q60,AND($Q$23=$Q60,$R$23&lt;$R60))),1,"")</f>
        <v/>
      </c>
      <c r="AJ60" s="17" t="str">
        <f>IF(AND(Участники!$A60&lt;&gt;"",OR($Q$24&lt;$Q60,AND($Q$24=$Q60,$R$24&lt;$R60))),1,"")</f>
        <v/>
      </c>
      <c r="AK60" s="17" t="str">
        <f>IF(AND(Участники!$A60&lt;&gt;"",OR($Q$25&lt;$Q60,AND($Q$25=$Q60,$R$25&lt;$R60))),1,"")</f>
        <v/>
      </c>
      <c r="AL60" s="17" t="str">
        <f>IF(AND(Участники!$A60&lt;&gt;"",OR($Q$26&lt;$Q60,AND($Q$26=$Q60,$R$26&lt;$R60))),1,"")</f>
        <v/>
      </c>
      <c r="AM60" s="17" t="str">
        <f>IF(AND(Участники!$A60&lt;&gt;"",OR($Q$27&lt;$Q60,AND($Q$27=$Q60,$R$27&lt;$R60))),1,"")</f>
        <v/>
      </c>
      <c r="AN60" s="17" t="str">
        <f>IF(AND(Участники!$A60&lt;&gt;"",OR($Q$28&lt;$Q60,AND($Q$28=$Q60,$R$28&lt;$R60))),1,"")</f>
        <v/>
      </c>
      <c r="AO60" s="17" t="str">
        <f>IF(AND(Участники!$A60&lt;&gt;"",OR($Q$29&lt;$Q60,AND($Q$29=$Q60,$R$29&lt;$R60))),1,"")</f>
        <v/>
      </c>
      <c r="AP60" s="17" t="str">
        <f>IF(AND(Участники!$A60&lt;&gt;"",OR($Q$30&lt;$Q60,AND($Q$30=$Q60,$R$30&lt;$R60))),1,"")</f>
        <v/>
      </c>
      <c r="AQ60" s="17" t="str">
        <f>IF(AND(Участники!$A60&lt;&gt;"",OR($Q$31&lt;$Q60,AND($Q$31=$Q60,$R$31&lt;$R60))),1,"")</f>
        <v/>
      </c>
      <c r="AR60" s="17" t="str">
        <f>IF(AND(Участники!$A60&lt;&gt;"",OR($Q$32&lt;$Q60,AND($Q$32=$Q60,$R$32&lt;$R60))),1,"")</f>
        <v/>
      </c>
      <c r="AS60" s="17" t="str">
        <f>IF(AND(Участники!$A60&lt;&gt;"",OR($Q$33&lt;$Q60,AND($Q$33=$Q60,$R$33&lt;$R60))),1,"")</f>
        <v/>
      </c>
      <c r="AT60" s="17" t="str">
        <f>IF(AND(Участники!$A60&lt;&gt;"",OR($Q$34&lt;$Q60,AND($Q$34=$Q60,$R$34&lt;$R60))),1,"")</f>
        <v/>
      </c>
      <c r="AU60" s="17" t="str">
        <f>IF(AND(Участники!$A60&lt;&gt;"",OR($Q$35&lt;$Q60,AND($Q$35=$Q60,$R$35&lt;$R60))),1,"")</f>
        <v/>
      </c>
      <c r="AV60" s="17" t="str">
        <f>IF(AND(Участники!$A60&lt;&gt;"",OR($Q$36&lt;$Q60,AND($Q$36=$Q60,$R$36&lt;$R60))),1,"")</f>
        <v/>
      </c>
      <c r="AW60" s="17" t="str">
        <f>IF(AND(Участники!$A60&lt;&gt;"",OR($Q$37&lt;$Q60,AND($Q$37=$Q60,$R$37&lt;$R60))),1,"")</f>
        <v/>
      </c>
      <c r="AX60" s="17" t="str">
        <f>IF(AND(Участники!$A60&lt;&gt;"",OR($Q$38&lt;$Q60,AND($Q$38=$Q60,$R$38&lt;$R60))),1,"")</f>
        <v/>
      </c>
      <c r="AY60" s="17" t="str">
        <f>IF(AND(Участники!$A60&lt;&gt;"",OR($Q$39&lt;$Q60,AND($Q$39=$Q60,$R$39&lt;$R60))),1,"")</f>
        <v/>
      </c>
      <c r="AZ60" s="17" t="str">
        <f>IF(AND(Участники!$A60&lt;&gt;"",OR($Q$40&lt;$Q60,AND($Q$40=$Q60,$R$40&lt;$R60))),1,"")</f>
        <v/>
      </c>
      <c r="BA60" s="17" t="str">
        <f>IF(AND(Участники!$A60&lt;&gt;"",OR($Q$41&lt;$Q60,AND($Q$41=$Q60,$R$41&lt;$R60))),1,"")</f>
        <v/>
      </c>
      <c r="BB60" s="17" t="str">
        <f>IF(AND(Участники!$A60&lt;&gt;"",OR($Q$42&lt;$Q60,AND($Q$42=$Q60,$R$42&lt;$R60))),1,"")</f>
        <v/>
      </c>
      <c r="BC60" s="17" t="str">
        <f>IF(AND(Участники!$A60&lt;&gt;"",OR($Q$43&lt;$Q60,AND($Q$43=$Q60,$R$43&lt;$R60))),1,"")</f>
        <v/>
      </c>
      <c r="BD60" s="17" t="str">
        <f>IF(AND(Участники!$A60&lt;&gt;"",OR($Q$44&lt;$Q60,AND($Q$44=$Q60,$R$44&lt;$R60))),1,"")</f>
        <v/>
      </c>
      <c r="BE60" s="17" t="str">
        <f>IF(AND(Участники!$A60&lt;&gt;"",OR($Q$45&lt;$Q60,AND($Q$45=$Q60,$R$45&lt;$R60))),1,"")</f>
        <v/>
      </c>
      <c r="BF60" s="17" t="str">
        <f>IF(AND(Участники!$A60&lt;&gt;"",OR($Q$46&lt;$Q60,AND($Q$46=$Q60,$R$46&lt;$R60))),1,"")</f>
        <v/>
      </c>
      <c r="BG60" s="17" t="str">
        <f>IF(AND(Участники!$A60&lt;&gt;"",OR($Q$47&lt;$Q60,AND($Q$47=$Q60,$R$47&lt;$R60))),1,"")</f>
        <v/>
      </c>
      <c r="BH60" s="17" t="str">
        <f>IF(AND(Участники!$A60&lt;&gt;"",OR($Q$48&lt;$Q60,AND($Q$48=$Q60,$R$48&lt;$R60))),1,"")</f>
        <v/>
      </c>
      <c r="BI60" s="17" t="str">
        <f>IF(AND(Участники!$A60&lt;&gt;"",OR($Q$49&lt;$Q60,AND($Q$49=$Q60,$R$49&lt;$R60))),1,"")</f>
        <v/>
      </c>
      <c r="BJ60" s="17" t="str">
        <f>IF(AND(Участники!$A60&lt;&gt;"",OR($Q$50&lt;$Q60,AND($Q$50=$Q60,$R$50&lt;$R60))),1,"")</f>
        <v/>
      </c>
      <c r="BK60" s="17" t="str">
        <f>IF(AND(Участники!$A60&lt;&gt;"",OR($Q$51&lt;$Q60,AND($Q$51=$Q60,$R$51&lt;$R60))),1,"")</f>
        <v/>
      </c>
      <c r="BL60" s="17" t="str">
        <f>IF(AND(Участники!$A60&lt;&gt;"",OR($Q$52&lt;$Q60,AND($Q$52=$Q60,$R$52&lt;$R60))),1,"")</f>
        <v/>
      </c>
      <c r="BM60" s="17" t="str">
        <f>IF(AND(Участники!$A60&lt;&gt;"",OR($Q$53&lt;$Q60,AND($Q$53=$Q60,$R$53&lt;$R60))),1,"")</f>
        <v/>
      </c>
      <c r="BN60" s="17" t="str">
        <f>IF(AND(Участники!$A60&lt;&gt;"",OR($Q$54&lt;$Q60,AND($Q$54=$Q60,$R$54&lt;$R60))),1,"")</f>
        <v/>
      </c>
      <c r="BO60" s="17" t="str">
        <f>IF(AND(Участники!$A60&lt;&gt;"",OR($Q$55&lt;$Q60,AND($Q$55=$Q60,$R$55&lt;$R60))),1,"")</f>
        <v/>
      </c>
      <c r="BP60" s="17" t="str">
        <f>IF(AND(Участники!$A60&lt;&gt;"",OR($Q$56&lt;$Q60,AND($Q$56=$Q60,$R$56&lt;$R60))),1,"")</f>
        <v/>
      </c>
      <c r="BQ60" s="17" t="str">
        <f>IF(AND(Участники!$A60&lt;&gt;"",OR($Q$57&lt;$Q60,AND($Q$57=$Q60,$R$57&lt;$R60))),1,"")</f>
        <v/>
      </c>
      <c r="BR60" s="17" t="str">
        <f>IF(AND(Участники!$A60&lt;&gt;"",OR($Q$58&lt;$Q60,AND($Q$58=$Q60,$R$58&lt;$R60))),1,"")</f>
        <v/>
      </c>
      <c r="BS60" s="17" t="str">
        <f>IF(AND(Участники!$A60&lt;&gt;"",OR($Q$59&lt;$Q60,AND($Q$59=$Q60,$R$59&lt;$R60))),1,"")</f>
        <v/>
      </c>
      <c r="BT60" s="16" t="str">
        <f>IF(AND(Участники!$A60&lt;&gt;"",OR($Q$60&lt;$Q60,AND($Q$60=$Q60,$R$60&lt;$R60))),1,"")</f>
        <v/>
      </c>
      <c r="BW60" s="17" t="str">
        <f>IF(AND(Участники!$A60&lt;&gt;"",OR($Q$11&gt;$Q60,AND($Q$11=$Q60,$R$11&gt;$R60))),1,"")</f>
        <v/>
      </c>
      <c r="BX60" s="17" t="str">
        <f>IF(AND(Участники!$A60&lt;&gt;"",OR($Q$12&gt;$Q60,AND($Q$12=$Q60,$R$12&gt;$R60))),1,"")</f>
        <v/>
      </c>
      <c r="BY60" s="17" t="str">
        <f>IF(AND(Участники!$A60&lt;&gt;"",OR($Q$13&gt;$Q60,AND($Q$13=$Q60,$R$13&gt;$R60))),1,"")</f>
        <v/>
      </c>
      <c r="BZ60" s="17" t="str">
        <f>IF(AND(Участники!$A60&lt;&gt;"",OR($Q$14&gt;$Q60,AND($Q$14=$Q60,$R$14&gt;$R60))),1,"")</f>
        <v/>
      </c>
      <c r="CA60" s="17" t="str">
        <f>IF(AND(Участники!$A60&lt;&gt;"",OR($Q$15&gt;$Q60,AND($Q$15=$Q60,$R$15&gt;$R60))),1,"")</f>
        <v/>
      </c>
      <c r="CB60" s="17" t="str">
        <f>IF(AND(Участники!$A60&lt;&gt;"",OR($Q$16&gt;$Q60,AND($Q$16=$Q60,$R$16&gt;$R60))),1,"")</f>
        <v/>
      </c>
      <c r="CC60" s="17" t="str">
        <f>IF(AND(Участники!$A60&lt;&gt;"",OR($Q$17&gt;$Q60,AND($Q$17=$Q60,$R$17&gt;$R60))),1,"")</f>
        <v/>
      </c>
      <c r="CD60" s="17" t="str">
        <f>IF(AND(Участники!$A60&lt;&gt;"",OR($Q$18&gt;$Q60,AND($Q$18=$Q60,$R$18&gt;$R60))),1,"")</f>
        <v/>
      </c>
      <c r="CE60" s="17" t="str">
        <f>IF(AND(Участники!$A60&lt;&gt;"",OR($Q$19&gt;$Q60,AND($Q$19=$Q60,$R$19&gt;$R60))),1,"")</f>
        <v/>
      </c>
      <c r="CF60" s="17" t="str">
        <f>IF(AND(Участники!$A60&lt;&gt;"",OR($Q$20&gt;$Q60,AND($Q$20=$Q60,$R$20&gt;$R60))),1,"")</f>
        <v/>
      </c>
      <c r="CG60" s="17" t="str">
        <f>IF(AND(Участники!$A60&lt;&gt;"",OR($Q$21&gt;$Q60,AND($Q$21=$Q60,$R$21&gt;$R60))),1,"")</f>
        <v/>
      </c>
      <c r="CH60" s="17" t="str">
        <f>IF(AND(Участники!$A60&lt;&gt;"",OR($Q$22&gt;$Q60,AND($Q$22=$Q60,$R$22&gt;$R60))),1,"")</f>
        <v/>
      </c>
      <c r="CI60" s="17" t="str">
        <f>IF(AND(Участники!$A60&lt;&gt;"",OR($Q$23&gt;$Q60,AND($Q$23=$Q60,$R$23&gt;$R60))),1,"")</f>
        <v/>
      </c>
      <c r="CJ60" s="17" t="str">
        <f>IF(AND(Участники!$A60&lt;&gt;"",OR($Q$24&gt;$Q60,AND($Q$24=$Q60,$R$24&gt;$R60))),1,"")</f>
        <v/>
      </c>
      <c r="CK60" s="17" t="str">
        <f>IF(AND(Участники!$A60&lt;&gt;"",OR($Q$25&gt;$Q60,AND($Q$25=$Q60,$R$25&gt;$R60))),1,"")</f>
        <v/>
      </c>
      <c r="CL60" s="17" t="str">
        <f>IF(AND(Участники!$A60&lt;&gt;"",OR($Q$26&gt;$Q60,AND($Q$26=$Q60,$R$26&gt;$R60))),1,"")</f>
        <v/>
      </c>
      <c r="CM60" s="17" t="str">
        <f>IF(AND(Участники!$A60&lt;&gt;"",OR($Q$27&gt;$Q60,AND($Q$27=$Q60,$R$27&gt;$R60))),1,"")</f>
        <v/>
      </c>
      <c r="CN60" s="17" t="str">
        <f>IF(AND(Участники!$A60&lt;&gt;"",OR($Q$28&gt;$Q60,AND($Q$28=$Q60,$R$28&gt;$R60))),1,"")</f>
        <v/>
      </c>
      <c r="CO60" s="17" t="str">
        <f>IF(AND(Участники!$A60&lt;&gt;"",OR($Q$29&gt;$Q60,AND($Q$29=$Q60,$R$29&gt;$R60))),1,"")</f>
        <v/>
      </c>
      <c r="CP60" s="17" t="str">
        <f>IF(AND(Участники!$A60&lt;&gt;"",OR($Q$30&gt;$Q60,AND($Q$30=$Q60,$R$30&gt;$R60))),1,"")</f>
        <v/>
      </c>
      <c r="CQ60" s="17" t="str">
        <f>IF(AND(Участники!$A60&lt;&gt;"",OR($Q$31&gt;$Q60,AND($Q$31=$Q60,$R$31&gt;$R60))),1,"")</f>
        <v/>
      </c>
      <c r="CR60" s="17" t="str">
        <f>IF(AND(Участники!$A60&lt;&gt;"",OR($Q$32&gt;$Q60,AND($Q$32=$Q60,$R$32&gt;$R60))),1,"")</f>
        <v/>
      </c>
      <c r="CS60" s="17" t="str">
        <f>IF(AND(Участники!$A60&lt;&gt;"",OR($Q$33&gt;$Q60,AND($Q$33=$Q60,$R$33&gt;$R60))),1,"")</f>
        <v/>
      </c>
      <c r="CT60" s="17" t="str">
        <f>IF(AND(Участники!$A60&lt;&gt;"",OR($Q$34&gt;$Q60,AND($Q$34=$Q60,$R$34&gt;$R60))),1,"")</f>
        <v/>
      </c>
      <c r="CU60" s="17" t="str">
        <f>IF(AND(Участники!$A60&lt;&gt;"",OR($Q$35&gt;$Q60,AND($Q$35=$Q60,$R$35&gt;$R60))),1,"")</f>
        <v/>
      </c>
      <c r="CV60" s="17" t="str">
        <f>IF(AND(Участники!$A60&lt;&gt;"",OR($Q$36&gt;$Q60,AND($Q$36=$Q60,$R$36&gt;$R60))),1,"")</f>
        <v/>
      </c>
      <c r="CW60" s="17" t="str">
        <f>IF(AND(Участники!$A60&lt;&gt;"",OR($Q$37&gt;$Q60,AND($Q$37=$Q60,$R$37&gt;$R60))),1,"")</f>
        <v/>
      </c>
      <c r="CX60" s="17" t="str">
        <f>IF(AND(Участники!$A60&lt;&gt;"",OR($Q$38&gt;$Q60,AND($Q$38=$Q60,$R$38&gt;$R60))),1,"")</f>
        <v/>
      </c>
      <c r="CY60" s="17" t="str">
        <f>IF(AND(Участники!$A60&lt;&gt;"",OR($Q$39&gt;$Q60,AND($Q$39=$Q60,$R$39&gt;$R60))),1,"")</f>
        <v/>
      </c>
      <c r="CZ60" s="17" t="str">
        <f>IF(AND(Участники!$A60&lt;&gt;"",OR($Q$40&gt;$Q60,AND($Q$40=$Q60,$R$40&gt;$R60))),1,"")</f>
        <v/>
      </c>
      <c r="DA60" s="17" t="str">
        <f>IF(AND(Участники!$A60&lt;&gt;"",OR($Q$41&gt;$Q60,AND($Q$41=$Q60,$R$41&gt;$R60))),1,"")</f>
        <v/>
      </c>
      <c r="DB60" s="17" t="str">
        <f>IF(AND(Участники!$A60&lt;&gt;"",OR($Q$42&gt;$Q60,AND($Q$42=$Q60,$R$42&gt;$R60))),1,"")</f>
        <v/>
      </c>
      <c r="DC60" s="17" t="str">
        <f>IF(AND(Участники!$A60&lt;&gt;"",OR($Q$43&gt;$Q60,AND($Q$43=$Q60,$R$43&gt;$R60))),1,"")</f>
        <v/>
      </c>
      <c r="DD60" s="17" t="str">
        <f>IF(AND(Участники!$A60&lt;&gt;"",OR($Q$44&gt;$Q60,AND($Q$44=$Q60,$R$44&gt;$R60))),1,"")</f>
        <v/>
      </c>
      <c r="DE60" s="17" t="str">
        <f>IF(AND(Участники!$A60&lt;&gt;"",OR($Q$45&gt;$Q60,AND($Q$45=$Q60,$R$45&gt;$R60))),1,"")</f>
        <v/>
      </c>
      <c r="DF60" s="17" t="str">
        <f>IF(AND(Участники!$A60&lt;&gt;"",OR($Q$46&gt;$Q60,AND($Q$46=$Q60,$R$46&gt;$R60))),1,"")</f>
        <v/>
      </c>
      <c r="DG60" s="17" t="str">
        <f>IF(AND(Участники!$A60&lt;&gt;"",OR($Q$47&gt;$Q60,AND($Q$47=$Q60,$R$47&gt;$R60))),1,"")</f>
        <v/>
      </c>
      <c r="DH60" s="17" t="str">
        <f>IF(AND(Участники!$A60&lt;&gt;"",OR($Q$48&gt;$Q60,AND($Q$48=$Q60,$R$48&gt;$R60))),1,"")</f>
        <v/>
      </c>
      <c r="DI60" s="17" t="str">
        <f>IF(AND(Участники!$A60&lt;&gt;"",OR($Q$49&gt;$Q60,AND($Q$49=$Q60,$R$49&gt;$R60))),1,"")</f>
        <v/>
      </c>
      <c r="DJ60" s="17" t="str">
        <f>IF(AND(Участники!$A60&lt;&gt;"",OR($Q$50&gt;$Q60,AND($Q$50=$Q60,$R$50&gt;$R60))),1,"")</f>
        <v/>
      </c>
      <c r="DK60" s="17" t="str">
        <f>IF(AND(Участники!$A60&lt;&gt;"",OR($Q$51&gt;$Q60,AND($Q$51=$Q60,$R$51&gt;$R60))),1,"")</f>
        <v/>
      </c>
      <c r="DL60" s="17" t="str">
        <f>IF(AND(Участники!$A60&lt;&gt;"",OR($Q$52&gt;$Q60,AND($Q$52=$Q60,$R$52&gt;$R60))),1,"")</f>
        <v/>
      </c>
      <c r="DM60" s="17" t="str">
        <f>IF(AND(Участники!$A60&lt;&gt;"",OR($Q$53&gt;$Q60,AND($Q$53=$Q60,$R$53&gt;$R60))),1,"")</f>
        <v/>
      </c>
      <c r="DN60" s="17" t="str">
        <f>IF(AND(Участники!$A60&lt;&gt;"",OR($Q$54&gt;$Q60,AND($Q$54=$Q60,$R$54&gt;$R60))),1,"")</f>
        <v/>
      </c>
      <c r="DO60" s="17" t="str">
        <f>IF(AND(Участники!$A60&lt;&gt;"",OR($Q$55&gt;$Q60,AND($Q$55=$Q60,$R$55&gt;$R60))),1,"")</f>
        <v/>
      </c>
      <c r="DP60" s="17" t="str">
        <f>IF(AND(Участники!$A60&lt;&gt;"",OR($Q$56&gt;$Q60,AND($Q$56=$Q60,$R$56&gt;$R60))),1,"")</f>
        <v/>
      </c>
      <c r="DQ60" s="17" t="str">
        <f>IF(AND(Участники!$A60&lt;&gt;"",OR($Q$57&gt;$Q60,AND($Q$57=$Q60,$R$57&gt;$R60))),1,"")</f>
        <v/>
      </c>
      <c r="DR60" s="17" t="str">
        <f>IF(AND(Участники!$A60&lt;&gt;"",OR($Q$58&gt;$Q60,AND($Q$58=$Q60,$R$58&gt;$R60))),1,"")</f>
        <v/>
      </c>
      <c r="DS60" s="17" t="str">
        <f>IF(AND(Участники!$A60&lt;&gt;"",OR($Q$59&gt;$Q60,AND($Q$59=$Q60,$R$59&gt;$R60))),1,"")</f>
        <v/>
      </c>
      <c r="DT60" s="16" t="str">
        <f>IF(AND(Участники!$A60&lt;&gt;"",OR($Q$60&gt;$Q60,AND($Q$60=$Q60,$R$60&gt;$R60))),1,"")</f>
        <v/>
      </c>
      <c r="DV60" s="18">
        <v>1</v>
      </c>
      <c r="DW60" s="19" t="str">
        <f>IF(Участники!A60="","",IF($BT$61+1=Участники!$B$6-DT$61,$BT$61+1,$BT$61+SUMIF(S$11:S60,CONCATENATE("=",S60),DV$11:DV60)))</f>
        <v/>
      </c>
    </row>
    <row r="61" spans="1:127" x14ac:dyDescent="0.25">
      <c r="V61" s="1" t="s">
        <v>18</v>
      </c>
      <c r="W61" s="27">
        <f>SUM(W11:W60)</f>
        <v>2</v>
      </c>
      <c r="X61" s="27">
        <f t="shared" ref="X61:BT61" si="1">SUM(X11:X60)</f>
        <v>21</v>
      </c>
      <c r="Y61" s="27">
        <f t="shared" si="1"/>
        <v>9</v>
      </c>
      <c r="Z61" s="27">
        <f t="shared" si="1"/>
        <v>25</v>
      </c>
      <c r="AA61" s="27">
        <f t="shared" si="1"/>
        <v>6</v>
      </c>
      <c r="AB61" s="27">
        <f t="shared" si="1"/>
        <v>26</v>
      </c>
      <c r="AC61" s="27">
        <f t="shared" si="1"/>
        <v>3</v>
      </c>
      <c r="AD61" s="27">
        <f t="shared" si="1"/>
        <v>14</v>
      </c>
      <c r="AE61" s="27">
        <f t="shared" si="1"/>
        <v>8</v>
      </c>
      <c r="AF61" s="27">
        <f t="shared" si="1"/>
        <v>13</v>
      </c>
      <c r="AG61" s="27">
        <f t="shared" si="1"/>
        <v>11</v>
      </c>
      <c r="AH61" s="27">
        <f t="shared" si="1"/>
        <v>10</v>
      </c>
      <c r="AI61" s="27">
        <f t="shared" si="1"/>
        <v>23</v>
      </c>
      <c r="AJ61" s="27">
        <f t="shared" si="1"/>
        <v>20</v>
      </c>
      <c r="AK61" s="27">
        <f t="shared" si="1"/>
        <v>12</v>
      </c>
      <c r="AL61" s="27">
        <f t="shared" si="1"/>
        <v>7</v>
      </c>
      <c r="AM61" s="27">
        <f t="shared" si="1"/>
        <v>5</v>
      </c>
      <c r="AN61" s="27">
        <f t="shared" si="1"/>
        <v>17</v>
      </c>
      <c r="AO61" s="27">
        <f t="shared" si="1"/>
        <v>22</v>
      </c>
      <c r="AP61" s="27">
        <f t="shared" si="1"/>
        <v>19</v>
      </c>
      <c r="AQ61" s="27">
        <f t="shared" si="1"/>
        <v>27</v>
      </c>
      <c r="AR61" s="27">
        <f t="shared" si="1"/>
        <v>4</v>
      </c>
      <c r="AS61" s="27">
        <f t="shared" si="1"/>
        <v>15</v>
      </c>
      <c r="AT61" s="27">
        <f t="shared" si="1"/>
        <v>1</v>
      </c>
      <c r="AU61" s="27">
        <f t="shared" si="1"/>
        <v>23</v>
      </c>
      <c r="AV61" s="27">
        <f t="shared" si="1"/>
        <v>28</v>
      </c>
      <c r="AW61" s="27">
        <f t="shared" si="1"/>
        <v>16</v>
      </c>
      <c r="AX61" s="27">
        <f t="shared" si="1"/>
        <v>18</v>
      </c>
      <c r="AY61" s="27">
        <f t="shared" si="1"/>
        <v>29</v>
      </c>
      <c r="AZ61" s="27">
        <f t="shared" si="1"/>
        <v>0</v>
      </c>
      <c r="BA61" s="27">
        <f t="shared" si="1"/>
        <v>0</v>
      </c>
      <c r="BB61" s="27">
        <f t="shared" si="1"/>
        <v>0</v>
      </c>
      <c r="BC61" s="27">
        <f t="shared" si="1"/>
        <v>0</v>
      </c>
      <c r="BD61" s="27">
        <f t="shared" si="1"/>
        <v>0</v>
      </c>
      <c r="BE61" s="27">
        <f t="shared" si="1"/>
        <v>0</v>
      </c>
      <c r="BF61" s="27">
        <f t="shared" si="1"/>
        <v>0</v>
      </c>
      <c r="BG61" s="27">
        <f t="shared" si="1"/>
        <v>0</v>
      </c>
      <c r="BH61" s="27">
        <f t="shared" si="1"/>
        <v>0</v>
      </c>
      <c r="BI61" s="27">
        <f t="shared" si="1"/>
        <v>0</v>
      </c>
      <c r="BJ61" s="27">
        <f t="shared" si="1"/>
        <v>0</v>
      </c>
      <c r="BK61" s="27">
        <f t="shared" si="1"/>
        <v>0</v>
      </c>
      <c r="BL61" s="27">
        <f t="shared" si="1"/>
        <v>0</v>
      </c>
      <c r="BM61" s="27">
        <f t="shared" si="1"/>
        <v>0</v>
      </c>
      <c r="BN61" s="27">
        <f t="shared" si="1"/>
        <v>0</v>
      </c>
      <c r="BO61" s="27">
        <f t="shared" si="1"/>
        <v>0</v>
      </c>
      <c r="BP61" s="27">
        <f t="shared" si="1"/>
        <v>0</v>
      </c>
      <c r="BQ61" s="27">
        <f t="shared" si="1"/>
        <v>0</v>
      </c>
      <c r="BR61" s="27">
        <f t="shared" si="1"/>
        <v>0</v>
      </c>
      <c r="BS61" s="27">
        <f t="shared" si="1"/>
        <v>0</v>
      </c>
      <c r="BT61" s="27">
        <f t="shared" si="1"/>
        <v>0</v>
      </c>
      <c r="BV61" s="1" t="s">
        <v>18</v>
      </c>
      <c r="BW61" s="27">
        <f>SUM(BW11:BW60)</f>
        <v>27</v>
      </c>
      <c r="BX61" s="27">
        <f>SUM(BX11:BX60)</f>
        <v>8</v>
      </c>
      <c r="BY61" s="27">
        <f t="shared" ref="BY61:DT61" si="2">SUM(BY11:BY60)</f>
        <v>20</v>
      </c>
      <c r="BZ61" s="27">
        <f t="shared" si="2"/>
        <v>4</v>
      </c>
      <c r="CA61" s="27">
        <f t="shared" si="2"/>
        <v>23</v>
      </c>
      <c r="CB61" s="27">
        <f t="shared" si="2"/>
        <v>3</v>
      </c>
      <c r="CC61" s="27">
        <f t="shared" si="2"/>
        <v>26</v>
      </c>
      <c r="CD61" s="27">
        <f t="shared" si="2"/>
        <v>15</v>
      </c>
      <c r="CE61" s="27">
        <f t="shared" si="2"/>
        <v>21</v>
      </c>
      <c r="CF61" s="27">
        <f t="shared" si="2"/>
        <v>16</v>
      </c>
      <c r="CG61" s="27">
        <f t="shared" si="2"/>
        <v>18</v>
      </c>
      <c r="CH61" s="27">
        <f t="shared" si="2"/>
        <v>19</v>
      </c>
      <c r="CI61" s="27">
        <f t="shared" si="2"/>
        <v>5</v>
      </c>
      <c r="CJ61" s="27">
        <f t="shared" si="2"/>
        <v>9</v>
      </c>
      <c r="CK61" s="27">
        <f t="shared" si="2"/>
        <v>17</v>
      </c>
      <c r="CL61" s="27">
        <f t="shared" si="2"/>
        <v>22</v>
      </c>
      <c r="CM61" s="27">
        <f t="shared" si="2"/>
        <v>24</v>
      </c>
      <c r="CN61" s="27">
        <f t="shared" si="2"/>
        <v>12</v>
      </c>
      <c r="CO61" s="27">
        <f t="shared" si="2"/>
        <v>7</v>
      </c>
      <c r="CP61" s="27">
        <f t="shared" si="2"/>
        <v>10</v>
      </c>
      <c r="CQ61" s="27">
        <f t="shared" si="2"/>
        <v>2</v>
      </c>
      <c r="CR61" s="27">
        <f t="shared" si="2"/>
        <v>25</v>
      </c>
      <c r="CS61" s="27">
        <f t="shared" si="2"/>
        <v>14</v>
      </c>
      <c r="CT61" s="27">
        <f t="shared" si="2"/>
        <v>28</v>
      </c>
      <c r="CU61" s="27">
        <f t="shared" si="2"/>
        <v>5</v>
      </c>
      <c r="CV61" s="27">
        <f t="shared" si="2"/>
        <v>1</v>
      </c>
      <c r="CW61" s="27">
        <f t="shared" si="2"/>
        <v>13</v>
      </c>
      <c r="CX61" s="27">
        <f t="shared" si="2"/>
        <v>11</v>
      </c>
      <c r="CY61" s="27">
        <f t="shared" si="2"/>
        <v>0</v>
      </c>
      <c r="CZ61" s="27">
        <f t="shared" si="2"/>
        <v>29</v>
      </c>
      <c r="DA61" s="27">
        <f t="shared" si="2"/>
        <v>30</v>
      </c>
      <c r="DB61" s="27">
        <f t="shared" si="2"/>
        <v>30</v>
      </c>
      <c r="DC61" s="27">
        <f t="shared" si="2"/>
        <v>30</v>
      </c>
      <c r="DD61" s="27">
        <f t="shared" si="2"/>
        <v>30</v>
      </c>
      <c r="DE61" s="27">
        <f t="shared" si="2"/>
        <v>30</v>
      </c>
      <c r="DF61" s="27">
        <f t="shared" si="2"/>
        <v>30</v>
      </c>
      <c r="DG61" s="27">
        <f t="shared" si="2"/>
        <v>30</v>
      </c>
      <c r="DH61" s="27">
        <f t="shared" si="2"/>
        <v>30</v>
      </c>
      <c r="DI61" s="27">
        <f t="shared" si="2"/>
        <v>30</v>
      </c>
      <c r="DJ61" s="27">
        <f t="shared" si="2"/>
        <v>30</v>
      </c>
      <c r="DK61" s="27">
        <f t="shared" si="2"/>
        <v>30</v>
      </c>
      <c r="DL61" s="27">
        <f t="shared" si="2"/>
        <v>30</v>
      </c>
      <c r="DM61" s="27">
        <f t="shared" si="2"/>
        <v>30</v>
      </c>
      <c r="DN61" s="27">
        <f t="shared" si="2"/>
        <v>30</v>
      </c>
      <c r="DO61" s="27">
        <f t="shared" si="2"/>
        <v>30</v>
      </c>
      <c r="DP61" s="27">
        <f t="shared" si="2"/>
        <v>30</v>
      </c>
      <c r="DQ61" s="27">
        <f t="shared" si="2"/>
        <v>30</v>
      </c>
      <c r="DR61" s="27">
        <f t="shared" si="2"/>
        <v>30</v>
      </c>
      <c r="DS61" s="27">
        <f t="shared" si="2"/>
        <v>30</v>
      </c>
      <c r="DT61" s="27">
        <f t="shared" si="2"/>
        <v>30</v>
      </c>
    </row>
  </sheetData>
  <sheetProtection selectLockedCells="1" selectUnlockedCells="1"/>
  <mergeCells count="12">
    <mergeCell ref="A1:S1"/>
    <mergeCell ref="B2:S2"/>
    <mergeCell ref="B3:S3"/>
    <mergeCell ref="B4:S4"/>
    <mergeCell ref="O9:O10"/>
    <mergeCell ref="P9:P10"/>
    <mergeCell ref="Q9:R9"/>
    <mergeCell ref="S9:S10"/>
    <mergeCell ref="A5:S5"/>
    <mergeCell ref="A9:A10"/>
    <mergeCell ref="B9:B10"/>
    <mergeCell ref="C9:C10"/>
  </mergeCells>
  <phoneticPr fontId="3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8:DQ120"/>
  <sheetViews>
    <sheetView topLeftCell="A17" workbookViewId="0">
      <selection activeCell="M41" sqref="M41"/>
    </sheetView>
  </sheetViews>
  <sheetFormatPr defaultColWidth="9.109375" defaultRowHeight="13.2" x14ac:dyDescent="0.25"/>
  <cols>
    <col min="1" max="1" width="44.88671875" style="1" customWidth="1"/>
    <col min="2" max="13" width="3.33203125" style="1" customWidth="1"/>
    <col min="14" max="15" width="9.109375" style="1"/>
    <col min="16" max="16" width="6.6640625" style="1" customWidth="1"/>
    <col min="17" max="19" width="9.109375" style="1"/>
    <col min="20" max="69" width="3.33203125" style="1" customWidth="1"/>
    <col min="70" max="71" width="9.109375" style="1"/>
    <col min="72" max="121" width="3.33203125" style="1" customWidth="1"/>
    <col min="122" max="16384" width="9.109375" style="1"/>
  </cols>
  <sheetData>
    <row r="8" spans="1:121" x14ac:dyDescent="0.25">
      <c r="A8" s="28" t="s">
        <v>19</v>
      </c>
      <c r="B8" s="52">
        <f>Участники!$B$6-COUNTA(B11:B60)+1</f>
        <v>30</v>
      </c>
      <c r="C8" s="52">
        <f>Участники!$B$6-COUNTA(C11:C60)+1</f>
        <v>24</v>
      </c>
      <c r="D8" s="52">
        <f>Участники!$B$6-COUNTA(D11:D60)+1</f>
        <v>8</v>
      </c>
      <c r="E8" s="52">
        <f>Участники!$B$6-COUNTA(E11:E60)+1</f>
        <v>20</v>
      </c>
      <c r="F8" s="52">
        <f>Участники!$B$6-COUNTA(F11:F60)+1</f>
        <v>17</v>
      </c>
      <c r="G8" s="52">
        <f>Участники!$B$6-COUNTA(G11:G60)+1</f>
        <v>17</v>
      </c>
      <c r="H8" s="52">
        <f>Участники!$B$6-COUNTA(H11:H60)+1</f>
        <v>12</v>
      </c>
      <c r="I8" s="52">
        <f>Участники!$B$6-COUNTA(I11:I60)+1</f>
        <v>3</v>
      </c>
      <c r="J8" s="52">
        <f>Участники!$B$6-COUNTA(J11:J60)+1</f>
        <v>7</v>
      </c>
      <c r="K8" s="52">
        <f>Участники!$B$6-COUNTA(K11:K60)+1</f>
        <v>21</v>
      </c>
      <c r="L8" s="52">
        <f>Участники!$B$6-COUNTA(L11:L60)+1</f>
        <v>13</v>
      </c>
      <c r="M8" s="52">
        <f>Участники!$B$6-COUNTA(M11:M60)+1</f>
        <v>3</v>
      </c>
      <c r="T8" s="8" t="s">
        <v>6</v>
      </c>
      <c r="BT8" s="8" t="s">
        <v>6</v>
      </c>
    </row>
    <row r="9" spans="1:121" ht="12.75" customHeight="1" x14ac:dyDescent="0.25">
      <c r="A9" s="59" t="s">
        <v>7</v>
      </c>
      <c r="B9" s="63">
        <v>1</v>
      </c>
      <c r="C9" s="63">
        <v>2</v>
      </c>
      <c r="D9" s="63">
        <v>3</v>
      </c>
      <c r="E9" s="63">
        <v>4</v>
      </c>
      <c r="F9" s="63">
        <v>5</v>
      </c>
      <c r="G9" s="63">
        <v>6</v>
      </c>
      <c r="H9" s="63">
        <v>7</v>
      </c>
      <c r="I9" s="63">
        <v>8</v>
      </c>
      <c r="J9" s="63">
        <v>9</v>
      </c>
      <c r="K9" s="63">
        <v>10</v>
      </c>
      <c r="L9" s="63">
        <v>11</v>
      </c>
      <c r="M9" s="63">
        <v>12</v>
      </c>
      <c r="N9" s="58" t="s">
        <v>11</v>
      </c>
      <c r="O9" s="58"/>
      <c r="P9" s="59" t="s">
        <v>12</v>
      </c>
      <c r="T9" s="1" t="s">
        <v>13</v>
      </c>
      <c r="BT9" s="1" t="s">
        <v>14</v>
      </c>
    </row>
    <row r="10" spans="1:121" x14ac:dyDescent="0.25">
      <c r="A10" s="59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9" t="s">
        <v>15</v>
      </c>
      <c r="O10" s="9" t="s">
        <v>16</v>
      </c>
      <c r="P10" s="59"/>
      <c r="T10" s="11">
        <v>11</v>
      </c>
      <c r="U10" s="12">
        <v>12</v>
      </c>
      <c r="V10" s="11">
        <v>13</v>
      </c>
      <c r="W10" s="12">
        <v>14</v>
      </c>
      <c r="X10" s="11">
        <v>15</v>
      </c>
      <c r="Y10" s="12">
        <v>16</v>
      </c>
      <c r="Z10" s="11">
        <v>17</v>
      </c>
      <c r="AA10" s="12">
        <v>18</v>
      </c>
      <c r="AB10" s="11">
        <v>19</v>
      </c>
      <c r="AC10" s="12">
        <v>20</v>
      </c>
      <c r="AD10" s="11">
        <v>21</v>
      </c>
      <c r="AE10" s="12">
        <v>22</v>
      </c>
      <c r="AF10" s="11">
        <v>23</v>
      </c>
      <c r="AG10" s="12">
        <v>24</v>
      </c>
      <c r="AH10" s="11">
        <v>25</v>
      </c>
      <c r="AI10" s="12">
        <v>26</v>
      </c>
      <c r="AJ10" s="11">
        <v>27</v>
      </c>
      <c r="AK10" s="12">
        <v>28</v>
      </c>
      <c r="AL10" s="11">
        <v>29</v>
      </c>
      <c r="AM10" s="12">
        <v>30</v>
      </c>
      <c r="AN10" s="11">
        <v>31</v>
      </c>
      <c r="AO10" s="12">
        <v>32</v>
      </c>
      <c r="AP10" s="11">
        <v>33</v>
      </c>
      <c r="AQ10" s="12">
        <v>34</v>
      </c>
      <c r="AR10" s="11">
        <v>35</v>
      </c>
      <c r="AS10" s="12">
        <v>36</v>
      </c>
      <c r="AT10" s="11">
        <v>37</v>
      </c>
      <c r="AU10" s="12">
        <v>38</v>
      </c>
      <c r="AV10" s="11">
        <v>39</v>
      </c>
      <c r="AW10" s="12">
        <v>40</v>
      </c>
      <c r="AX10" s="11">
        <v>41</v>
      </c>
      <c r="AY10" s="12">
        <v>42</v>
      </c>
      <c r="AZ10" s="11">
        <v>43</v>
      </c>
      <c r="BA10" s="12">
        <v>44</v>
      </c>
      <c r="BB10" s="11">
        <v>45</v>
      </c>
      <c r="BC10" s="12">
        <v>46</v>
      </c>
      <c r="BD10" s="11">
        <v>47</v>
      </c>
      <c r="BE10" s="12">
        <v>48</v>
      </c>
      <c r="BF10" s="11">
        <v>49</v>
      </c>
      <c r="BG10" s="12">
        <v>50</v>
      </c>
      <c r="BH10" s="11">
        <v>51</v>
      </c>
      <c r="BI10" s="12">
        <v>52</v>
      </c>
      <c r="BJ10" s="11">
        <v>53</v>
      </c>
      <c r="BK10" s="12">
        <v>54</v>
      </c>
      <c r="BL10" s="11">
        <v>55</v>
      </c>
      <c r="BM10" s="12">
        <v>56</v>
      </c>
      <c r="BN10" s="11">
        <v>57</v>
      </c>
      <c r="BO10" s="12">
        <v>58</v>
      </c>
      <c r="BP10" s="11">
        <v>59</v>
      </c>
      <c r="BQ10" s="12">
        <v>60</v>
      </c>
      <c r="BT10" s="11">
        <v>11</v>
      </c>
      <c r="BU10" s="12">
        <v>12</v>
      </c>
      <c r="BV10" s="11">
        <v>13</v>
      </c>
      <c r="BW10" s="12">
        <v>14</v>
      </c>
      <c r="BX10" s="11">
        <v>15</v>
      </c>
      <c r="BY10" s="12">
        <v>16</v>
      </c>
      <c r="BZ10" s="11">
        <v>17</v>
      </c>
      <c r="CA10" s="12">
        <v>18</v>
      </c>
      <c r="CB10" s="11">
        <v>19</v>
      </c>
      <c r="CC10" s="12">
        <v>20</v>
      </c>
      <c r="CD10" s="11">
        <v>21</v>
      </c>
      <c r="CE10" s="12">
        <v>22</v>
      </c>
      <c r="CF10" s="11">
        <v>23</v>
      </c>
      <c r="CG10" s="12">
        <v>24</v>
      </c>
      <c r="CH10" s="11">
        <v>25</v>
      </c>
      <c r="CI10" s="12">
        <v>26</v>
      </c>
      <c r="CJ10" s="11">
        <v>27</v>
      </c>
      <c r="CK10" s="12">
        <v>28</v>
      </c>
      <c r="CL10" s="11">
        <v>29</v>
      </c>
      <c r="CM10" s="12">
        <v>30</v>
      </c>
      <c r="CN10" s="11">
        <v>31</v>
      </c>
      <c r="CO10" s="12">
        <v>32</v>
      </c>
      <c r="CP10" s="11">
        <v>33</v>
      </c>
      <c r="CQ10" s="12">
        <v>34</v>
      </c>
      <c r="CR10" s="11">
        <v>35</v>
      </c>
      <c r="CS10" s="12">
        <v>36</v>
      </c>
      <c r="CT10" s="11">
        <v>37</v>
      </c>
      <c r="CU10" s="12">
        <v>38</v>
      </c>
      <c r="CV10" s="11">
        <v>39</v>
      </c>
      <c r="CW10" s="12">
        <v>40</v>
      </c>
      <c r="CX10" s="11">
        <v>41</v>
      </c>
      <c r="CY10" s="12">
        <v>42</v>
      </c>
      <c r="CZ10" s="11">
        <v>43</v>
      </c>
      <c r="DA10" s="12">
        <v>44</v>
      </c>
      <c r="DB10" s="11">
        <v>45</v>
      </c>
      <c r="DC10" s="12">
        <v>46</v>
      </c>
      <c r="DD10" s="11">
        <v>47</v>
      </c>
      <c r="DE10" s="12">
        <v>48</v>
      </c>
      <c r="DF10" s="11">
        <v>49</v>
      </c>
      <c r="DG10" s="12">
        <v>50</v>
      </c>
      <c r="DH10" s="11">
        <v>51</v>
      </c>
      <c r="DI10" s="12">
        <v>52</v>
      </c>
      <c r="DJ10" s="11">
        <v>53</v>
      </c>
      <c r="DK10" s="12">
        <v>54</v>
      </c>
      <c r="DL10" s="11">
        <v>55</v>
      </c>
      <c r="DM10" s="12">
        <v>56</v>
      </c>
      <c r="DN10" s="11">
        <v>57</v>
      </c>
      <c r="DO10" s="12">
        <v>58</v>
      </c>
      <c r="DP10" s="11">
        <v>59</v>
      </c>
      <c r="DQ10" s="12">
        <v>60</v>
      </c>
    </row>
    <row r="11" spans="1:121" x14ac:dyDescent="0.25">
      <c r="A11" s="29" t="str">
        <f>IF(Участники!A11="","",Участники!A11)</f>
        <v>Катарсис</v>
      </c>
      <c r="B11" s="52"/>
      <c r="C11" s="52">
        <v>1</v>
      </c>
      <c r="D11" s="52">
        <v>1</v>
      </c>
      <c r="E11" s="52"/>
      <c r="F11" s="52"/>
      <c r="G11" s="52">
        <v>1</v>
      </c>
      <c r="H11" s="52">
        <v>1</v>
      </c>
      <c r="I11" s="52">
        <v>1</v>
      </c>
      <c r="J11" s="52">
        <v>1</v>
      </c>
      <c r="K11" s="52">
        <v>1</v>
      </c>
      <c r="L11" s="52"/>
      <c r="M11" s="52">
        <v>1</v>
      </c>
      <c r="N11" s="15">
        <f>IF(Участники!A11="","",COUNTA(B11:M11))</f>
        <v>8</v>
      </c>
      <c r="O11" s="15">
        <f>IF(Участники!A11="","",SUMPRODUCT(B$8:M$8,B71:M71))</f>
        <v>95</v>
      </c>
      <c r="P11" s="15">
        <f>IF(Участники!A11="","",IF($T$61+1=Участники!$B$6-BT$61,$T$61+1,CONCATENATE($T$61+1,"-",Участники!$B$6-BT$61)))</f>
        <v>5</v>
      </c>
      <c r="T11" s="16" t="str">
        <f>IF(AND(Участники!$A11&lt;&gt;"",OR($N$11&lt;$N11,AND($N$11=$N11,$O$11&lt;$O11))),1,"")</f>
        <v/>
      </c>
      <c r="U11" s="17">
        <f>IF(AND(Участники!$A11&lt;&gt;"",OR($N$12&lt;$N11,AND($N$12=$N11,$O$12&lt;$O11))),1,"")</f>
        <v>1</v>
      </c>
      <c r="V11" s="17">
        <f>IF(AND(Участники!$A11&lt;&gt;"",OR($N$13&lt;$N11,AND($N$13=$N11,$O$13&lt;$O11))),1,"")</f>
        <v>1</v>
      </c>
      <c r="W11" s="17">
        <f>IF(AND(Участники!$A11&lt;&gt;"",OR($N$14&lt;$N11,AND($N$14=$N11,$O$14&lt;$O11))),1,"")</f>
        <v>1</v>
      </c>
      <c r="X11" s="17">
        <f>IF(AND(Участники!$A11&lt;&gt;"",OR($N$15&lt;$N11,AND($N$15=$N11,$O$15&lt;$O11))),1,"")</f>
        <v>1</v>
      </c>
      <c r="Y11" s="17">
        <f>IF(AND(Участники!$A11&lt;&gt;"",OR($N$16&lt;$N11,AND($N$16=$N11,$O$16&lt;$O11))),1,"")</f>
        <v>1</v>
      </c>
      <c r="Z11" s="17" t="str">
        <f>IF(AND(Участники!$A11&lt;&gt;"",OR($N$17&lt;$N11,AND($N$17=$N11,$O$17&lt;$O11))),1,"")</f>
        <v/>
      </c>
      <c r="AA11" s="17">
        <f>IF(AND(Участники!$A11&lt;&gt;"",OR($N$18&lt;$N11,AND($N$18=$N11,$O$18&lt;$O11))),1,"")</f>
        <v>1</v>
      </c>
      <c r="AB11" s="17">
        <f>IF(AND(Участники!$A11&lt;&gt;"",OR($N$19&lt;$N11,AND($N$19=$N11,$O$19&lt;$O11))),1,"")</f>
        <v>1</v>
      </c>
      <c r="AC11" s="17">
        <f>IF(AND(Участники!$A11&lt;&gt;"",OR($N$20&lt;$N11,AND($N$20=$N11,$O$20&lt;$O11))),1,"")</f>
        <v>1</v>
      </c>
      <c r="AD11" s="17">
        <f>IF(AND(Участники!$A11&lt;&gt;"",OR($N$21&lt;$N11,AND($N$21=$N11,$O$21&lt;$O11))),1,"")</f>
        <v>1</v>
      </c>
      <c r="AE11" s="17">
        <f>IF(AND(Участники!$A11&lt;&gt;"",OR($N$22&lt;$N11,AND($N$22=$N11,$O$22&lt;$O11))),1,"")</f>
        <v>1</v>
      </c>
      <c r="AF11" s="17">
        <f>IF(AND(Участники!$A11&lt;&gt;"",OR($N$23&lt;$N11,AND($N$23=$N11,$O$23&lt;$O11))),1,"")</f>
        <v>1</v>
      </c>
      <c r="AG11" s="17">
        <f>IF(AND(Участники!$A11&lt;&gt;"",OR($N$24&lt;$N11,AND($N$24=$N11,$O$24&lt;$O11))),1,"")</f>
        <v>1</v>
      </c>
      <c r="AH11" s="17" t="str">
        <f>IF(AND(Участники!$A11&lt;&gt;"",OR($N$25&lt;$N11,AND($N$25=$N11,$O$25&lt;$O11))),1,"")</f>
        <v/>
      </c>
      <c r="AI11" s="17">
        <f>IF(AND(Участники!$A11&lt;&gt;"",OR($N$26&lt;$N11,AND($N$26=$N11,$O$26&lt;$O11))),1,"")</f>
        <v>1</v>
      </c>
      <c r="AJ11" s="17">
        <f>IF(AND(Участники!$A11&lt;&gt;"",OR($N$27&lt;$N11,AND($N$27=$N11,$O$27&lt;$O11))),1,"")</f>
        <v>1</v>
      </c>
      <c r="AK11" s="17">
        <f>IF(AND(Участники!$A11&lt;&gt;"",OR($N$28&lt;$N11,AND($N$28=$N11,$O$28&lt;$O11))),1,"")</f>
        <v>1</v>
      </c>
      <c r="AL11" s="17">
        <f>IF(AND(Участники!$A11&lt;&gt;"",OR($N$29&lt;$N11,AND($N$29=$N11,$O$29&lt;$O11))),1,"")</f>
        <v>1</v>
      </c>
      <c r="AM11" s="17">
        <f>IF(AND(Участники!$A11&lt;&gt;"",OR($N$30&lt;$N11,AND($N$30=$N11,$O$30&lt;$O11))),1,"")</f>
        <v>1</v>
      </c>
      <c r="AN11" s="17">
        <f>IF(AND(Участники!$A11&lt;&gt;"",OR($N$31&lt;$N11,AND($N$31=$N11,$O$31&lt;$O11))),1,"")</f>
        <v>1</v>
      </c>
      <c r="AO11" s="17">
        <f>IF(AND(Участники!$A11&lt;&gt;"",OR($N$32&lt;$N11,AND($N$32=$N11,$O$32&lt;$O11))),1,"")</f>
        <v>1</v>
      </c>
      <c r="AP11" s="17">
        <f>IF(AND(Участники!$A11&lt;&gt;"",OR($N$33&lt;$N11,AND($N$33=$N11,$O$33&lt;$O11))),1,"")</f>
        <v>1</v>
      </c>
      <c r="AQ11" s="17" t="str">
        <f>IF(AND(Участники!$A11&lt;&gt;"",OR($N$34&lt;$N11,AND($N$34=$N11,$O$34&lt;$O11))),1,"")</f>
        <v/>
      </c>
      <c r="AR11" s="17">
        <f>IF(AND(Участники!$A11&lt;&gt;"",OR($N$35&lt;$N11,AND($N$35=$N11,$O$35&lt;$O11))),1,"")</f>
        <v>1</v>
      </c>
      <c r="AS11" s="17">
        <f>IF(AND(Участники!$A11&lt;&gt;"",OR($N$36&lt;$N11,AND($N$36=$N11,$O$36&lt;$O11))),1,"")</f>
        <v>1</v>
      </c>
      <c r="AT11" s="17">
        <f>IF(AND(Участники!$A11&lt;&gt;"",OR($N$37&lt;$N11,AND($N$37=$N11,$O$37&lt;$O11))),1,"")</f>
        <v>1</v>
      </c>
      <c r="AU11" s="17">
        <f>IF(AND(Участники!$A11&lt;&gt;"",OR($N$38&lt;$N11,AND($N$38=$N11,$O$38&lt;$O11))),1,"")</f>
        <v>1</v>
      </c>
      <c r="AV11" s="17">
        <f>IF(AND(Участники!$A11&lt;&gt;"",OR($N$39&lt;$N11,AND($N$39=$N11,$O$39&lt;$O11))),1,"")</f>
        <v>1</v>
      </c>
      <c r="AW11" s="17" t="str">
        <f>IF(AND(Участники!$A11&lt;&gt;"",OR($N$40&lt;$N11,AND($N$40=$N11,$O$40&lt;$O11))),1,"")</f>
        <v/>
      </c>
      <c r="AX11" s="17" t="str">
        <f>IF(AND(Участники!$A11&lt;&gt;"",OR($N$41&lt;$N11,AND($N$41=$N11,$O$41&lt;$O11))),1,"")</f>
        <v/>
      </c>
      <c r="AY11" s="17" t="str">
        <f>IF(AND(Участники!$A11&lt;&gt;"",OR($N$42&lt;$N11,AND($N$42=$N11,$O$42&lt;$O11))),1,"")</f>
        <v/>
      </c>
      <c r="AZ11" s="17" t="str">
        <f>IF(AND(Участники!$A11&lt;&gt;"",OR($N$43&lt;$N11,AND($N$43=$N11,$O$43&lt;$O11))),1,"")</f>
        <v/>
      </c>
      <c r="BA11" s="17" t="str">
        <f>IF(AND(Участники!$A11&lt;&gt;"",OR($N$44&lt;$N11,AND($N$44=$N11,$O$44&lt;$O11))),1,"")</f>
        <v/>
      </c>
      <c r="BB11" s="17" t="str">
        <f>IF(AND(Участники!$A11&lt;&gt;"",OR($N$45&lt;$N11,AND($N$45=$N11,$O$45&lt;$O11))),1,"")</f>
        <v/>
      </c>
      <c r="BC11" s="17" t="str">
        <f>IF(AND(Участники!$A11&lt;&gt;"",OR($N$46&lt;$N11,AND($N$46=$N11,$O$46&lt;$O11))),1,"")</f>
        <v/>
      </c>
      <c r="BD11" s="17" t="str">
        <f>IF(AND(Участники!$A11&lt;&gt;"",OR($N$47&lt;$N11,AND($N$47=$N11,$O$47&lt;$O11))),1,"")</f>
        <v/>
      </c>
      <c r="BE11" s="17" t="str">
        <f>IF(AND(Участники!$A11&lt;&gt;"",OR($N$48&lt;$N11,AND($N$48=$N11,$O$48&lt;$O11))),1,"")</f>
        <v/>
      </c>
      <c r="BF11" s="17" t="str">
        <f>IF(AND(Участники!$A11&lt;&gt;"",OR($N$49&lt;$N11,AND($N$49=$N11,$O$49&lt;$O11))),1,"")</f>
        <v/>
      </c>
      <c r="BG11" s="17" t="str">
        <f>IF(AND(Участники!$A11&lt;&gt;"",OR($N$50&lt;$N11,AND($N$50=$N11,$O$50&lt;$O11))),1,"")</f>
        <v/>
      </c>
      <c r="BH11" s="17" t="str">
        <f>IF(AND(Участники!$A11&lt;&gt;"",OR($N$51&lt;$N11,AND($N$51=$N11,$O$51&lt;$O11))),1,"")</f>
        <v/>
      </c>
      <c r="BI11" s="17" t="str">
        <f>IF(AND(Участники!$A11&lt;&gt;"",OR($N$52&lt;$N11,AND($N$52=$N11,$O$52&lt;$O11))),1,"")</f>
        <v/>
      </c>
      <c r="BJ11" s="17" t="str">
        <f>IF(AND(Участники!$A11&lt;&gt;"",OR($N$53&lt;$N11,AND($N$53=$N11,$O$53&lt;$O11))),1,"")</f>
        <v/>
      </c>
      <c r="BK11" s="17" t="str">
        <f>IF(AND(Участники!$A11&lt;&gt;"",OR($N$54&lt;$N11,AND($N$54=$N11,$O$54&lt;$O11))),1,"")</f>
        <v/>
      </c>
      <c r="BL11" s="17" t="str">
        <f>IF(AND(Участники!$A11&lt;&gt;"",OR($N$55&lt;$N11,AND($N$55=$N11,$O$55&lt;$O11))),1,"")</f>
        <v/>
      </c>
      <c r="BM11" s="17" t="str">
        <f>IF(AND(Участники!$A11&lt;&gt;"",OR($N$56&lt;$N11,AND($N$56=$N11,$O$56&lt;$O11))),1,"")</f>
        <v/>
      </c>
      <c r="BN11" s="17" t="str">
        <f>IF(AND(Участники!$A11&lt;&gt;"",OR($N$57&lt;$N11,AND($N$57=$N11,$O$57&lt;$O11))),1,"")</f>
        <v/>
      </c>
      <c r="BO11" s="17" t="str">
        <f>IF(AND(Участники!$A11&lt;&gt;"",OR($N$58&lt;$N11,AND($N$58=$N11,$O$58&lt;$O11))),1,"")</f>
        <v/>
      </c>
      <c r="BP11" s="17" t="str">
        <f>IF(AND(Участники!$A11&lt;&gt;"",OR($N$59&lt;$N11,AND($N$59=$N11,$O$59&lt;$O11))),1,"")</f>
        <v/>
      </c>
      <c r="BQ11" s="17" t="str">
        <f>IF(AND(Участники!$A11&lt;&gt;"",OR($N$60&lt;$N11,AND($N$60=$N11,$O$60&lt;$O11))),1,"")</f>
        <v/>
      </c>
      <c r="BT11" s="16" t="str">
        <f>IF(AND(Участники!$A11&lt;&gt;"",OR($N$11&gt;$N11,AND($N$11=$N11,$O$11&gt;$O11))),1,"")</f>
        <v/>
      </c>
      <c r="BU11" s="17" t="str">
        <f>IF(AND(Участники!$A11&lt;&gt;"",OR($N$12&gt;$N11,AND($N$12=$N11,$O$12&gt;$O11))),1,"")</f>
        <v/>
      </c>
      <c r="BV11" s="17" t="str">
        <f>IF(AND(Участники!$A11&lt;&gt;"",OR($N$13&gt;$N11,AND($N$13=$N11,$O$13&gt;$O11))),1,"")</f>
        <v/>
      </c>
      <c r="BW11" s="17" t="str">
        <f>IF(AND(Участники!$A11&lt;&gt;"",OR($N$14&gt;$N11,AND($N$14=$N11,$O$14&gt;$O11))),1,"")</f>
        <v/>
      </c>
      <c r="BX11" s="17" t="str">
        <f>IF(AND(Участники!$A11&lt;&gt;"",OR($N$15&gt;$N11,AND($N$15=$N11,$O$15&gt;$O11))),1,"")</f>
        <v/>
      </c>
      <c r="BY11" s="17" t="str">
        <f>IF(AND(Участники!$A11&lt;&gt;"",OR($N$16&gt;$N11,AND($N$16=$N11,$O$16&gt;$O11))),1,"")</f>
        <v/>
      </c>
      <c r="BZ11" s="17">
        <f>IF(AND(Участники!$A11&lt;&gt;"",OR($N$17&gt;$N11,AND($N$17=$N11,$O$17&gt;$O11))),1,"")</f>
        <v>1</v>
      </c>
      <c r="CA11" s="17" t="str">
        <f>IF(AND(Участники!$A11&lt;&gt;"",OR($N$18&gt;$N11,AND($N$18=$N11,$O$18&gt;$O11))),1,"")</f>
        <v/>
      </c>
      <c r="CB11" s="17" t="str">
        <f>IF(AND(Участники!$A11&lt;&gt;"",OR($N$19&gt;$N11,AND($N$19=$N11,$O$19&gt;$O11))),1,"")</f>
        <v/>
      </c>
      <c r="CC11" s="17" t="str">
        <f>IF(AND(Участники!$A11&lt;&gt;"",OR($N$20&gt;$N11,AND($N$20=$N11,$O$20&gt;$O11))),1,"")</f>
        <v/>
      </c>
      <c r="CD11" s="17" t="str">
        <f>IF(AND(Участники!$A11&lt;&gt;"",OR($N$21&gt;$N11,AND($N$21=$N11,$O$21&gt;$O11))),1,"")</f>
        <v/>
      </c>
      <c r="CE11" s="17" t="str">
        <f>IF(AND(Участники!$A11&lt;&gt;"",OR($N$22&gt;$N11,AND($N$22=$N11,$O$22&gt;$O11))),1,"")</f>
        <v/>
      </c>
      <c r="CF11" s="17" t="str">
        <f>IF(AND(Участники!$A11&lt;&gt;"",OR($N$23&gt;$N11,AND($N$23=$N11,$O$23&gt;$O11))),1,"")</f>
        <v/>
      </c>
      <c r="CG11" s="17" t="str">
        <f>IF(AND(Участники!$A11&lt;&gt;"",OR($N$24&gt;$N11,AND($N$24=$N11,$O$24&gt;$O11))),1,"")</f>
        <v/>
      </c>
      <c r="CH11" s="17">
        <f>IF(AND(Участники!$A11&lt;&gt;"",OR($N$25&gt;$N11,AND($N$25=$N11,$O$25&gt;$O11))),1,"")</f>
        <v>1</v>
      </c>
      <c r="CI11" s="17" t="str">
        <f>IF(AND(Участники!$A11&lt;&gt;"",OR($N$26&gt;$N11,AND($N$26=$N11,$O$26&gt;$O11))),1,"")</f>
        <v/>
      </c>
      <c r="CJ11" s="17" t="str">
        <f>IF(AND(Участники!$A11&lt;&gt;"",OR($N$27&gt;$N11,AND($N$27=$N11,$O$27&gt;$O11))),1,"")</f>
        <v/>
      </c>
      <c r="CK11" s="17" t="str">
        <f>IF(AND(Участники!$A11&lt;&gt;"",OR($N$28&gt;$N11,AND($N$28=$N11,$O$28&gt;$O11))),1,"")</f>
        <v/>
      </c>
      <c r="CL11" s="17" t="str">
        <f>IF(AND(Участники!$A11&lt;&gt;"",OR($N$29&gt;$N11,AND($N$29=$N11,$O$29&gt;$O11))),1,"")</f>
        <v/>
      </c>
      <c r="CM11" s="17" t="str">
        <f>IF(AND(Участники!$A11&lt;&gt;"",OR($N$30&gt;$N11,AND($N$30=$N11,$O$30&gt;$O11))),1,"")</f>
        <v/>
      </c>
      <c r="CN11" s="17" t="str">
        <f>IF(AND(Участники!$A11&lt;&gt;"",OR($N$31&gt;$N11,AND($N$31=$N11,$O$31&gt;$O11))),1,"")</f>
        <v/>
      </c>
      <c r="CO11" s="17" t="str">
        <f>IF(AND(Участники!$A11&lt;&gt;"",OR($N$32&gt;$N11,AND($N$32=$N11,$O$32&gt;$O11))),1,"")</f>
        <v/>
      </c>
      <c r="CP11" s="17" t="str">
        <f>IF(AND(Участники!$A11&lt;&gt;"",OR($N$33&gt;$N11,AND($N$33=$N11,$O$33&gt;$O11))),1,"")</f>
        <v/>
      </c>
      <c r="CQ11" s="17">
        <f>IF(AND(Участники!$A11&lt;&gt;"",OR($N$34&gt;$N11,AND($N$34=$N11,$O$34&gt;$O11))),1,"")</f>
        <v>1</v>
      </c>
      <c r="CR11" s="17" t="str">
        <f>IF(AND(Участники!$A11&lt;&gt;"",OR($N$35&gt;$N11,AND($N$35=$N11,$O$35&gt;$O11))),1,"")</f>
        <v/>
      </c>
      <c r="CS11" s="17" t="str">
        <f>IF(AND(Участники!$A11&lt;&gt;"",OR($N$36&gt;$N11,AND($N$36=$N11,$O$36&gt;$O11))),1,"")</f>
        <v/>
      </c>
      <c r="CT11" s="17" t="str">
        <f>IF(AND(Участники!$A11&lt;&gt;"",OR($N$37&gt;$N11,AND($N$37=$N11,$O$37&gt;$O11))),1,"")</f>
        <v/>
      </c>
      <c r="CU11" s="17" t="str">
        <f>IF(AND(Участники!$A11&lt;&gt;"",OR($N$38&gt;$N11,AND($N$38=$N11,$O$38&gt;$O11))),1,"")</f>
        <v/>
      </c>
      <c r="CV11" s="17" t="str">
        <f>IF(AND(Участники!$A11&lt;&gt;"",OR($N$39&gt;$N11,AND($N$39=$N11,$O$39&gt;$O11))),1,"")</f>
        <v/>
      </c>
      <c r="CW11" s="17">
        <f>IF(AND(Участники!$A11&lt;&gt;"",OR($N$40&gt;$N11,AND($N$40=$N11,$O$40&gt;$O11))),1,"")</f>
        <v>1</v>
      </c>
      <c r="CX11" s="17">
        <f>IF(AND(Участники!$A11&lt;&gt;"",OR($N$41&gt;$N11,AND($N$41=$N11,$O$41&gt;$O11))),1,"")</f>
        <v>1</v>
      </c>
      <c r="CY11" s="17">
        <f>IF(AND(Участники!$A11&lt;&gt;"",OR($N$42&gt;$N11,AND($N$42=$N11,$O$42&gt;$O11))),1,"")</f>
        <v>1</v>
      </c>
      <c r="CZ11" s="17">
        <f>IF(AND(Участники!$A11&lt;&gt;"",OR($N$43&gt;$N11,AND($N$43=$N11,$O$43&gt;$O11))),1,"")</f>
        <v>1</v>
      </c>
      <c r="DA11" s="17">
        <f>IF(AND(Участники!$A11&lt;&gt;"",OR($N$44&gt;$N11,AND($N$44=$N11,$O$44&gt;$O11))),1,"")</f>
        <v>1</v>
      </c>
      <c r="DB11" s="17">
        <f>IF(AND(Участники!$A11&lt;&gt;"",OR($N$45&gt;$N11,AND($N$45=$N11,$O$45&gt;$O11))),1,"")</f>
        <v>1</v>
      </c>
      <c r="DC11" s="17">
        <f>IF(AND(Участники!$A11&lt;&gt;"",OR($N$46&gt;$N11,AND($N$46=$N11,$O$46&gt;$O11))),1,"")</f>
        <v>1</v>
      </c>
      <c r="DD11" s="17">
        <f>IF(AND(Участники!$A11&lt;&gt;"",OR($N$47&gt;$N11,AND($N$47=$N11,$O$47&gt;$O11))),1,"")</f>
        <v>1</v>
      </c>
      <c r="DE11" s="17">
        <f>IF(AND(Участники!$A11&lt;&gt;"",OR($N$48&gt;$N11,AND($N$48=$N11,$O$48&gt;$O11))),1,"")</f>
        <v>1</v>
      </c>
      <c r="DF11" s="17">
        <f>IF(AND(Участники!$A11&lt;&gt;"",OR($N$49&gt;$N11,AND($N$49=$N11,$O$49&gt;$O11))),1,"")</f>
        <v>1</v>
      </c>
      <c r="DG11" s="17">
        <f>IF(AND(Участники!$A11&lt;&gt;"",OR($N$50&gt;$N11,AND($N$50=$N11,$O$50&gt;$O11))),1,"")</f>
        <v>1</v>
      </c>
      <c r="DH11" s="17">
        <f>IF(AND(Участники!$A11&lt;&gt;"",OR($N$51&gt;$N11,AND($N$51=$N11,$O$51&gt;$O11))),1,"")</f>
        <v>1</v>
      </c>
      <c r="DI11" s="17">
        <f>IF(AND(Участники!$A11&lt;&gt;"",OR($N$52&gt;$N11,AND($N$52=$N11,$O$52&gt;$O11))),1,"")</f>
        <v>1</v>
      </c>
      <c r="DJ11" s="17">
        <f>IF(AND(Участники!$A11&lt;&gt;"",OR($N$53&gt;$N11,AND($N$53=$N11,$O$53&gt;$O11))),1,"")</f>
        <v>1</v>
      </c>
      <c r="DK11" s="17">
        <f>IF(AND(Участники!$A11&lt;&gt;"",OR($N$54&gt;$N11,AND($N$54=$N11,$O$54&gt;$O11))),1,"")</f>
        <v>1</v>
      </c>
      <c r="DL11" s="17">
        <f>IF(AND(Участники!$A11&lt;&gt;"",OR($N$55&gt;$N11,AND($N$55=$N11,$O$55&gt;$O11))),1,"")</f>
        <v>1</v>
      </c>
      <c r="DM11" s="17">
        <f>IF(AND(Участники!$A11&lt;&gt;"",OR($N$56&gt;$N11,AND($N$56=$N11,$O$56&gt;$O11))),1,"")</f>
        <v>1</v>
      </c>
      <c r="DN11" s="17">
        <f>IF(AND(Участники!$A11&lt;&gt;"",OR($N$57&gt;$N11,AND($N$57=$N11,$O$57&gt;$O11))),1,"")</f>
        <v>1</v>
      </c>
      <c r="DO11" s="17">
        <f>IF(AND(Участники!$A11&lt;&gt;"",OR($N$58&gt;$N11,AND($N$58=$N11,$O$58&gt;$O11))),1,"")</f>
        <v>1</v>
      </c>
      <c r="DP11" s="17">
        <f>IF(AND(Участники!$A11&lt;&gt;"",OR($N$59&gt;$N11,AND($N$59=$N11,$O$59&gt;$O11))),1,"")</f>
        <v>1</v>
      </c>
      <c r="DQ11" s="17">
        <f>IF(AND(Участники!$A11&lt;&gt;"",OR($N$60&gt;$N11,AND($N$60=$N11,$O$60&gt;$O11))),1,"")</f>
        <v>1</v>
      </c>
    </row>
    <row r="12" spans="1:121" x14ac:dyDescent="0.25">
      <c r="A12" s="29" t="s">
        <v>72</v>
      </c>
      <c r="B12" s="52"/>
      <c r="C12" s="52"/>
      <c r="D12" s="52"/>
      <c r="E12" s="52"/>
      <c r="F12" s="52">
        <v>1</v>
      </c>
      <c r="G12" s="52"/>
      <c r="H12" s="52">
        <v>1</v>
      </c>
      <c r="I12" s="52">
        <v>1</v>
      </c>
      <c r="J12" s="52">
        <v>1</v>
      </c>
      <c r="K12" s="52"/>
      <c r="L12" s="52">
        <v>1</v>
      </c>
      <c r="M12" s="52">
        <v>1</v>
      </c>
      <c r="N12" s="15">
        <f>IF(Участники!A12="","",COUNTA(B12:M12))</f>
        <v>6</v>
      </c>
      <c r="O12" s="15">
        <f>IF(Участники!A12="","",SUMPRODUCT(B$8:M$8,B72:M72))</f>
        <v>55</v>
      </c>
      <c r="P12" s="15">
        <f>IF(Участники!A12="","",IF($U$61+1=Участники!$B$6-BU$61,$U$61+1,CONCATENATE($U$61+1,"-",Участники!$B$6-BU$61)))</f>
        <v>19</v>
      </c>
      <c r="T12" s="17" t="str">
        <f>IF(AND(Участники!$A12&lt;&gt;"",OR($N$11&lt;$N12,AND($N$11=$N12,$O$11&lt;$O12))),1,"")</f>
        <v/>
      </c>
      <c r="U12" s="16" t="str">
        <f>IF(AND(Участники!$A12&lt;&gt;"",OR($N$12&lt;$N12,AND($N$12=$N12,$O$12&lt;$O12))),1,"")</f>
        <v/>
      </c>
      <c r="V12" s="17" t="str">
        <f>IF(AND(Участники!$A12&lt;&gt;"",OR($N$13&lt;$N12,AND($N$13=$N12,$O$13&lt;$O12))),1,"")</f>
        <v/>
      </c>
      <c r="W12" s="17">
        <f>IF(AND(Участники!$A12&lt;&gt;"",OR($N$14&lt;$N12,AND($N$14=$N12,$O$14&lt;$O12))),1,"")</f>
        <v>1</v>
      </c>
      <c r="X12" s="17" t="str">
        <f>IF(AND(Участники!$A12&lt;&gt;"",OR($N$15&lt;$N12,AND($N$15=$N12,$O$15&lt;$O12))),1,"")</f>
        <v/>
      </c>
      <c r="Y12" s="17">
        <f>IF(AND(Участники!$A12&lt;&gt;"",OR($N$16&lt;$N12,AND($N$16=$N12,$O$16&lt;$O12))),1,"")</f>
        <v>1</v>
      </c>
      <c r="Z12" s="17" t="str">
        <f>IF(AND(Участники!$A12&lt;&gt;"",OR($N$17&lt;$N12,AND($N$17=$N12,$O$17&lt;$O12))),1,"")</f>
        <v/>
      </c>
      <c r="AA12" s="17" t="str">
        <f>IF(AND(Участники!$A12&lt;&gt;"",OR($N$18&lt;$N12,AND($N$18=$N12,$O$18&lt;$O12))),1,"")</f>
        <v/>
      </c>
      <c r="AB12" s="17" t="str">
        <f>IF(AND(Участники!$A12&lt;&gt;"",OR($N$19&lt;$N12,AND($N$19=$N12,$O$19&lt;$O12))),1,"")</f>
        <v/>
      </c>
      <c r="AC12" s="17" t="str">
        <f>IF(AND(Участники!$A12&lt;&gt;"",OR($N$20&lt;$N12,AND($N$20=$N12,$O$20&lt;$O12))),1,"")</f>
        <v/>
      </c>
      <c r="AD12" s="17" t="str">
        <f>IF(AND(Участники!$A12&lt;&gt;"",OR($N$21&lt;$N12,AND($N$21=$N12,$O$21&lt;$O12))),1,"")</f>
        <v/>
      </c>
      <c r="AE12" s="17" t="str">
        <f>IF(AND(Участники!$A12&lt;&gt;"",OR($N$22&lt;$N12,AND($N$22=$N12,$O$22&lt;$O12))),1,"")</f>
        <v/>
      </c>
      <c r="AF12" s="17">
        <f>IF(AND(Участники!$A12&lt;&gt;"",OR($N$23&lt;$N12,AND($N$23=$N12,$O$23&lt;$O12))),1,"")</f>
        <v>1</v>
      </c>
      <c r="AG12" s="17">
        <f>IF(AND(Участники!$A12&lt;&gt;"",OR($N$24&lt;$N12,AND($N$24=$N12,$O$24&lt;$O12))),1,"")</f>
        <v>1</v>
      </c>
      <c r="AH12" s="17" t="str">
        <f>IF(AND(Участники!$A12&lt;&gt;"",OR($N$25&lt;$N12,AND($N$25=$N12,$O$25&lt;$O12))),1,"")</f>
        <v/>
      </c>
      <c r="AI12" s="17" t="str">
        <f>IF(AND(Участники!$A12&lt;&gt;"",OR($N$26&lt;$N12,AND($N$26=$N12,$O$26&lt;$O12))),1,"")</f>
        <v/>
      </c>
      <c r="AJ12" s="17" t="str">
        <f>IF(AND(Участники!$A12&lt;&gt;"",OR($N$27&lt;$N12,AND($N$27=$N12,$O$27&lt;$O12))),1,"")</f>
        <v/>
      </c>
      <c r="AK12" s="17" t="str">
        <f>IF(AND(Участники!$A12&lt;&gt;"",OR($N$28&lt;$N12,AND($N$28=$N12,$O$28&lt;$O12))),1,"")</f>
        <v/>
      </c>
      <c r="AL12" s="17">
        <f>IF(AND(Участники!$A12&lt;&gt;"",OR($N$29&lt;$N12,AND($N$29=$N12,$O$29&lt;$O12))),1,"")</f>
        <v>1</v>
      </c>
      <c r="AM12" s="17">
        <f>IF(AND(Участники!$A12&lt;&gt;"",OR($N$30&lt;$N12,AND($N$30=$N12,$O$30&lt;$O12))),1,"")</f>
        <v>1</v>
      </c>
      <c r="AN12" s="17">
        <f>IF(AND(Участники!$A12&lt;&gt;"",OR($N$31&lt;$N12,AND($N$31=$N12,$O$31&lt;$O12))),1,"")</f>
        <v>1</v>
      </c>
      <c r="AO12" s="17" t="str">
        <f>IF(AND(Участники!$A12&lt;&gt;"",OR($N$32&lt;$N12,AND($N$32=$N12,$O$32&lt;$O12))),1,"")</f>
        <v/>
      </c>
      <c r="AP12" s="17">
        <f>IF(AND(Участники!$A12&lt;&gt;"",OR($N$33&lt;$N12,AND($N$33=$N12,$O$33&lt;$O12))),1,"")</f>
        <v>1</v>
      </c>
      <c r="AQ12" s="17" t="str">
        <f>IF(AND(Участники!$A12&lt;&gt;"",OR($N$34&lt;$N12,AND($N$34=$N12,$O$34&lt;$O12))),1,"")</f>
        <v/>
      </c>
      <c r="AR12" s="17">
        <f>IF(AND(Участники!$A12&lt;&gt;"",OR($N$35&lt;$N12,AND($N$35=$N12,$O$35&lt;$O12))),1,"")</f>
        <v>1</v>
      </c>
      <c r="AS12" s="17">
        <f>IF(AND(Участники!$A12&lt;&gt;"",OR($N$36&lt;$N12,AND($N$36=$N12,$O$36&lt;$O12))),1,"")</f>
        <v>1</v>
      </c>
      <c r="AT12" s="17" t="str">
        <f>IF(AND(Участники!$A12&lt;&gt;"",OR($N$37&lt;$N12,AND($N$37=$N12,$O$37&lt;$O12))),1,"")</f>
        <v/>
      </c>
      <c r="AU12" s="17" t="str">
        <f>IF(AND(Участники!$A12&lt;&gt;"",OR($N$38&lt;$N12,AND($N$38=$N12,$O$38&lt;$O12))),1,"")</f>
        <v/>
      </c>
      <c r="AV12" s="17">
        <f>IF(AND(Участники!$A12&lt;&gt;"",OR($N$39&lt;$N12,AND($N$39=$N12,$O$39&lt;$O12))),1,"")</f>
        <v>1</v>
      </c>
      <c r="AW12" s="17" t="str">
        <f>IF(AND(Участники!$A12&lt;&gt;"",OR($N$40&lt;$N12,AND($N$40=$N12,$O$40&lt;$O12))),1,"")</f>
        <v/>
      </c>
      <c r="AX12" s="17" t="str">
        <f>IF(AND(Участники!$A12&lt;&gt;"",OR($N$41&lt;$N12,AND($N$41=$N12,$O$41&lt;$O12))),1,"")</f>
        <v/>
      </c>
      <c r="AY12" s="17" t="str">
        <f>IF(AND(Участники!$A12&lt;&gt;"",OR($N$42&lt;$N12,AND($N$42=$N12,$O$42&lt;$O12))),1,"")</f>
        <v/>
      </c>
      <c r="AZ12" s="17" t="str">
        <f>IF(AND(Участники!$A12&lt;&gt;"",OR($N$43&lt;$N12,AND($N$43=$N12,$O$43&lt;$O12))),1,"")</f>
        <v/>
      </c>
      <c r="BA12" s="17" t="str">
        <f>IF(AND(Участники!$A12&lt;&gt;"",OR($N$44&lt;$N12,AND($N$44=$N12,$O$44&lt;$O12))),1,"")</f>
        <v/>
      </c>
      <c r="BB12" s="17" t="str">
        <f>IF(AND(Участники!$A12&lt;&gt;"",OR($N$45&lt;$N12,AND($N$45=$N12,$O$45&lt;$O12))),1,"")</f>
        <v/>
      </c>
      <c r="BC12" s="17" t="str">
        <f>IF(AND(Участники!$A12&lt;&gt;"",OR($N$46&lt;$N12,AND($N$46=$N12,$O$46&lt;$O12))),1,"")</f>
        <v/>
      </c>
      <c r="BD12" s="17" t="str">
        <f>IF(AND(Участники!$A12&lt;&gt;"",OR($N$47&lt;$N12,AND($N$47=$N12,$O$47&lt;$O12))),1,"")</f>
        <v/>
      </c>
      <c r="BE12" s="17" t="str">
        <f>IF(AND(Участники!$A12&lt;&gt;"",OR($N$48&lt;$N12,AND($N$48=$N12,$O$48&lt;$O12))),1,"")</f>
        <v/>
      </c>
      <c r="BF12" s="17" t="str">
        <f>IF(AND(Участники!$A12&lt;&gt;"",OR($N$49&lt;$N12,AND($N$49=$N12,$O$49&lt;$O12))),1,"")</f>
        <v/>
      </c>
      <c r="BG12" s="17" t="str">
        <f>IF(AND(Участники!$A12&lt;&gt;"",OR($N$50&lt;$N12,AND($N$50=$N12,$O$50&lt;$O12))),1,"")</f>
        <v/>
      </c>
      <c r="BH12" s="17" t="str">
        <f>IF(AND(Участники!$A12&lt;&gt;"",OR($N$51&lt;$N12,AND($N$51=$N12,$O$51&lt;$O12))),1,"")</f>
        <v/>
      </c>
      <c r="BI12" s="17" t="str">
        <f>IF(AND(Участники!$A12&lt;&gt;"",OR($N$52&lt;$N12,AND($N$52=$N12,$O$52&lt;$O12))),1,"")</f>
        <v/>
      </c>
      <c r="BJ12" s="17" t="str">
        <f>IF(AND(Участники!$A12&lt;&gt;"",OR($N$53&lt;$N12,AND($N$53=$N12,$O$53&lt;$O12))),1,"")</f>
        <v/>
      </c>
      <c r="BK12" s="17" t="str">
        <f>IF(AND(Участники!$A12&lt;&gt;"",OR($N$54&lt;$N12,AND($N$54=$N12,$O$54&lt;$O12))),1,"")</f>
        <v/>
      </c>
      <c r="BL12" s="17" t="str">
        <f>IF(AND(Участники!$A12&lt;&gt;"",OR($N$55&lt;$N12,AND($N$55=$N12,$O$55&lt;$O12))),1,"")</f>
        <v/>
      </c>
      <c r="BM12" s="17" t="str">
        <f>IF(AND(Участники!$A12&lt;&gt;"",OR($N$56&lt;$N12,AND($N$56=$N12,$O$56&lt;$O12))),1,"")</f>
        <v/>
      </c>
      <c r="BN12" s="17" t="str">
        <f>IF(AND(Участники!$A12&lt;&gt;"",OR($N$57&lt;$N12,AND($N$57=$N12,$O$57&lt;$O12))),1,"")</f>
        <v/>
      </c>
      <c r="BO12" s="17" t="str">
        <f>IF(AND(Участники!$A12&lt;&gt;"",OR($N$58&lt;$N12,AND($N$58=$N12,$O$58&lt;$O12))),1,"")</f>
        <v/>
      </c>
      <c r="BP12" s="17" t="str">
        <f>IF(AND(Участники!$A12&lt;&gt;"",OR($N$59&lt;$N12,AND($N$59=$N12,$O$59&lt;$O12))),1,"")</f>
        <v/>
      </c>
      <c r="BQ12" s="17" t="str">
        <f>IF(AND(Участники!$A12&lt;&gt;"",OR($N$60&lt;$N12,AND($N$60=$N12,$O$60&lt;$O12))),1,"")</f>
        <v/>
      </c>
      <c r="BT12" s="17">
        <f>IF(AND(Участники!$A12&lt;&gt;"",OR($N$11&gt;$N12,AND($N$11=$N12,$O$11&gt;$O12))),1,"")</f>
        <v>1</v>
      </c>
      <c r="BU12" s="16" t="str">
        <f>IF(AND(Участники!$A12&lt;&gt;"",OR($N$12&gt;$N12,AND($N$12=$N12,$O$12&gt;$O12))),1,"")</f>
        <v/>
      </c>
      <c r="BV12" s="17">
        <f>IF(AND(Участники!$A12&lt;&gt;"",OR($N$13&gt;$N12,AND($N$13=$N12,$O$13&gt;$O12))),1,"")</f>
        <v>1</v>
      </c>
      <c r="BW12" s="17" t="str">
        <f>IF(AND(Участники!$A12&lt;&gt;"",OR($N$14&gt;$N12,AND($N$14=$N12,$O$14&gt;$O12))),1,"")</f>
        <v/>
      </c>
      <c r="BX12" s="17">
        <f>IF(AND(Участники!$A12&lt;&gt;"",OR($N$15&gt;$N12,AND($N$15=$N12,$O$15&gt;$O12))),1,"")</f>
        <v>1</v>
      </c>
      <c r="BY12" s="17" t="str">
        <f>IF(AND(Участники!$A12&lt;&gt;"",OR($N$16&gt;$N12,AND($N$16=$N12,$O$16&gt;$O12))),1,"")</f>
        <v/>
      </c>
      <c r="BZ12" s="17">
        <f>IF(AND(Участники!$A12&lt;&gt;"",OR($N$17&gt;$N12,AND($N$17=$N12,$O$17&gt;$O12))),1,"")</f>
        <v>1</v>
      </c>
      <c r="CA12" s="17">
        <f>IF(AND(Участники!$A12&lt;&gt;"",OR($N$18&gt;$N12,AND($N$18=$N12,$O$18&gt;$O12))),1,"")</f>
        <v>1</v>
      </c>
      <c r="CB12" s="17">
        <f>IF(AND(Участники!$A12&lt;&gt;"",OR($N$19&gt;$N12,AND($N$19=$N12,$O$19&gt;$O12))),1,"")</f>
        <v>1</v>
      </c>
      <c r="CC12" s="17">
        <f>IF(AND(Участники!$A12&lt;&gt;"",OR($N$20&gt;$N12,AND($N$20=$N12,$O$20&gt;$O12))),1,"")</f>
        <v>1</v>
      </c>
      <c r="CD12" s="17">
        <f>IF(AND(Участники!$A12&lt;&gt;"",OR($N$21&gt;$N12,AND($N$21=$N12,$O$21&gt;$O12))),1,"")</f>
        <v>1</v>
      </c>
      <c r="CE12" s="17">
        <f>IF(AND(Участники!$A12&lt;&gt;"",OR($N$22&gt;$N12,AND($N$22=$N12,$O$22&gt;$O12))),1,"")</f>
        <v>1</v>
      </c>
      <c r="CF12" s="17" t="str">
        <f>IF(AND(Участники!$A12&lt;&gt;"",OR($N$23&gt;$N12,AND($N$23=$N12,$O$23&gt;$O12))),1,"")</f>
        <v/>
      </c>
      <c r="CG12" s="17" t="str">
        <f>IF(AND(Участники!$A12&lt;&gt;"",OR($N$24&gt;$N12,AND($N$24=$N12,$O$24&gt;$O12))),1,"")</f>
        <v/>
      </c>
      <c r="CH12" s="17">
        <f>IF(AND(Участники!$A12&lt;&gt;"",OR($N$25&gt;$N12,AND($N$25=$N12,$O$25&gt;$O12))),1,"")</f>
        <v>1</v>
      </c>
      <c r="CI12" s="17">
        <f>IF(AND(Участники!$A12&lt;&gt;"",OR($N$26&gt;$N12,AND($N$26=$N12,$O$26&gt;$O12))),1,"")</f>
        <v>1</v>
      </c>
      <c r="CJ12" s="17">
        <f>IF(AND(Участники!$A12&lt;&gt;"",OR($N$27&gt;$N12,AND($N$27=$N12,$O$27&gt;$O12))),1,"")</f>
        <v>1</v>
      </c>
      <c r="CK12" s="17">
        <f>IF(AND(Участники!$A12&lt;&gt;"",OR($N$28&gt;$N12,AND($N$28=$N12,$O$28&gt;$O12))),1,"")</f>
        <v>1</v>
      </c>
      <c r="CL12" s="17" t="str">
        <f>IF(AND(Участники!$A12&lt;&gt;"",OR($N$29&gt;$N12,AND($N$29=$N12,$O$29&gt;$O12))),1,"")</f>
        <v/>
      </c>
      <c r="CM12" s="17" t="str">
        <f>IF(AND(Участники!$A12&lt;&gt;"",OR($N$30&gt;$N12,AND($N$30=$N12,$O$30&gt;$O12))),1,"")</f>
        <v/>
      </c>
      <c r="CN12" s="17" t="str">
        <f>IF(AND(Участники!$A12&lt;&gt;"",OR($N$31&gt;$N12,AND($N$31=$N12,$O$31&gt;$O12))),1,"")</f>
        <v/>
      </c>
      <c r="CO12" s="17">
        <f>IF(AND(Участники!$A12&lt;&gt;"",OR($N$32&gt;$N12,AND($N$32=$N12,$O$32&gt;$O12))),1,"")</f>
        <v>1</v>
      </c>
      <c r="CP12" s="17" t="str">
        <f>IF(AND(Участники!$A12&lt;&gt;"",OR($N$33&gt;$N12,AND($N$33=$N12,$O$33&gt;$O12))),1,"")</f>
        <v/>
      </c>
      <c r="CQ12" s="17">
        <f>IF(AND(Участники!$A12&lt;&gt;"",OR($N$34&gt;$N12,AND($N$34=$N12,$O$34&gt;$O12))),1,"")</f>
        <v>1</v>
      </c>
      <c r="CR12" s="17" t="str">
        <f>IF(AND(Участники!$A12&lt;&gt;"",OR($N$35&gt;$N12,AND($N$35=$N12,$O$35&gt;$O12))),1,"")</f>
        <v/>
      </c>
      <c r="CS12" s="17" t="str">
        <f>IF(AND(Участники!$A12&lt;&gt;"",OR($N$36&gt;$N12,AND($N$36=$N12,$O$36&gt;$O12))),1,"")</f>
        <v/>
      </c>
      <c r="CT12" s="17">
        <f>IF(AND(Участники!$A12&lt;&gt;"",OR($N$37&gt;$N12,AND($N$37=$N12,$O$37&gt;$O12))),1,"")</f>
        <v>1</v>
      </c>
      <c r="CU12" s="17">
        <f>IF(AND(Участники!$A12&lt;&gt;"",OR($N$38&gt;$N12,AND($N$38=$N12,$O$38&gt;$O12))),1,"")</f>
        <v>1</v>
      </c>
      <c r="CV12" s="17" t="str">
        <f>IF(AND(Участники!$A12&lt;&gt;"",OR($N$39&gt;$N12,AND($N$39=$N12,$O$39&gt;$O12))),1,"")</f>
        <v/>
      </c>
      <c r="CW12" s="17">
        <f>IF(AND(Участники!$A12&lt;&gt;"",OR($N$40&gt;$N12,AND($N$40=$N12,$O$40&gt;$O12))),1,"")</f>
        <v>1</v>
      </c>
      <c r="CX12" s="17">
        <f>IF(AND(Участники!$A12&lt;&gt;"",OR($N$41&gt;$N12,AND($N$41=$N12,$O$41&gt;$O12))),1,"")</f>
        <v>1</v>
      </c>
      <c r="CY12" s="17">
        <f>IF(AND(Участники!$A12&lt;&gt;"",OR($N$42&gt;$N12,AND($N$42=$N12,$O$42&gt;$O12))),1,"")</f>
        <v>1</v>
      </c>
      <c r="CZ12" s="17">
        <f>IF(AND(Участники!$A12&lt;&gt;"",OR($N$43&gt;$N12,AND($N$43=$N12,$O$43&gt;$O12))),1,"")</f>
        <v>1</v>
      </c>
      <c r="DA12" s="17">
        <f>IF(AND(Участники!$A12&lt;&gt;"",OR($N$44&gt;$N12,AND($N$44=$N12,$O$44&gt;$O12))),1,"")</f>
        <v>1</v>
      </c>
      <c r="DB12" s="17">
        <f>IF(AND(Участники!$A12&lt;&gt;"",OR($N$45&gt;$N12,AND($N$45=$N12,$O$45&gt;$O12))),1,"")</f>
        <v>1</v>
      </c>
      <c r="DC12" s="17">
        <f>IF(AND(Участники!$A12&lt;&gt;"",OR($N$46&gt;$N12,AND($N$46=$N12,$O$46&gt;$O12))),1,"")</f>
        <v>1</v>
      </c>
      <c r="DD12" s="17">
        <f>IF(AND(Участники!$A12&lt;&gt;"",OR($N$47&gt;$N12,AND($N$47=$N12,$O$47&gt;$O12))),1,"")</f>
        <v>1</v>
      </c>
      <c r="DE12" s="17">
        <f>IF(AND(Участники!$A12&lt;&gt;"",OR($N$48&gt;$N12,AND($N$48=$N12,$O$48&gt;$O12))),1,"")</f>
        <v>1</v>
      </c>
      <c r="DF12" s="17">
        <f>IF(AND(Участники!$A12&lt;&gt;"",OR($N$49&gt;$N12,AND($N$49=$N12,$O$49&gt;$O12))),1,"")</f>
        <v>1</v>
      </c>
      <c r="DG12" s="17">
        <f>IF(AND(Участники!$A12&lt;&gt;"",OR($N$50&gt;$N12,AND($N$50=$N12,$O$50&gt;$O12))),1,"")</f>
        <v>1</v>
      </c>
      <c r="DH12" s="17">
        <f>IF(AND(Участники!$A12&lt;&gt;"",OR($N$51&gt;$N12,AND($N$51=$N12,$O$51&gt;$O12))),1,"")</f>
        <v>1</v>
      </c>
      <c r="DI12" s="17">
        <f>IF(AND(Участники!$A12&lt;&gt;"",OR($N$52&gt;$N12,AND($N$52=$N12,$O$52&gt;$O12))),1,"")</f>
        <v>1</v>
      </c>
      <c r="DJ12" s="17">
        <f>IF(AND(Участники!$A12&lt;&gt;"",OR($N$53&gt;$N12,AND($N$53=$N12,$O$53&gt;$O12))),1,"")</f>
        <v>1</v>
      </c>
      <c r="DK12" s="17">
        <f>IF(AND(Участники!$A12&lt;&gt;"",OR($N$54&gt;$N12,AND($N$54=$N12,$O$54&gt;$O12))),1,"")</f>
        <v>1</v>
      </c>
      <c r="DL12" s="17">
        <f>IF(AND(Участники!$A12&lt;&gt;"",OR($N$55&gt;$N12,AND($N$55=$N12,$O$55&gt;$O12))),1,"")</f>
        <v>1</v>
      </c>
      <c r="DM12" s="17">
        <f>IF(AND(Участники!$A12&lt;&gt;"",OR($N$56&gt;$N12,AND($N$56=$N12,$O$56&gt;$O12))),1,"")</f>
        <v>1</v>
      </c>
      <c r="DN12" s="17">
        <f>IF(AND(Участники!$A12&lt;&gt;"",OR($N$57&gt;$N12,AND($N$57=$N12,$O$57&gt;$O12))),1,"")</f>
        <v>1</v>
      </c>
      <c r="DO12" s="17">
        <f>IF(AND(Участники!$A12&lt;&gt;"",OR($N$58&gt;$N12,AND($N$58=$N12,$O$58&gt;$O12))),1,"")</f>
        <v>1</v>
      </c>
      <c r="DP12" s="17">
        <f>IF(AND(Участники!$A12&lt;&gt;"",OR($N$59&gt;$N12,AND($N$59=$N12,$O$59&gt;$O12))),1,"")</f>
        <v>1</v>
      </c>
      <c r="DQ12" s="17">
        <f>IF(AND(Участники!$A12&lt;&gt;"",OR($N$60&gt;$N12,AND($N$60=$N12,$O$60&gt;$O12))),1,"")</f>
        <v>1</v>
      </c>
    </row>
    <row r="13" spans="1:121" x14ac:dyDescent="0.25">
      <c r="A13" s="29" t="str">
        <f>IF(Участники!A13="","",Участники!A13)</f>
        <v>Клуб Винкс</v>
      </c>
      <c r="B13" s="52"/>
      <c r="C13" s="52">
        <v>1</v>
      </c>
      <c r="D13" s="52">
        <v>1</v>
      </c>
      <c r="E13" s="52"/>
      <c r="F13" s="52"/>
      <c r="G13" s="52">
        <v>1</v>
      </c>
      <c r="H13" s="52">
        <v>1</v>
      </c>
      <c r="I13" s="52">
        <v>1</v>
      </c>
      <c r="J13" s="52">
        <v>1</v>
      </c>
      <c r="K13" s="52"/>
      <c r="L13" s="52"/>
      <c r="M13" s="52">
        <v>1</v>
      </c>
      <c r="N13" s="15">
        <f>IF(Участники!A13="","",COUNTA(B13:M13))</f>
        <v>7</v>
      </c>
      <c r="O13" s="15">
        <f>IF(Участники!A13="","",SUMPRODUCT(B$8:M$8,B73:M73))</f>
        <v>74</v>
      </c>
      <c r="P13" s="15">
        <f>IF(Участники!A13="","",IF($V$61+1=Участники!$B$6-BV$61,$V$61+1,CONCATENATE($V$61+1,"-",Участники!$B$6-BV$61)))</f>
        <v>15</v>
      </c>
      <c r="T13" s="17" t="str">
        <f>IF(AND(Участники!$A13&lt;&gt;"",OR($N$11&lt;$N13,AND($N$11=$N13,$O$11&lt;$O13))),1,"")</f>
        <v/>
      </c>
      <c r="U13" s="17">
        <f>IF(AND(Участники!$A13&lt;&gt;"",OR($N$12&lt;$N13,AND($N$12=$N13,$O$12&lt;$O13))),1,"")</f>
        <v>1</v>
      </c>
      <c r="V13" s="16" t="str">
        <f>IF(AND(Участники!$A13&lt;&gt;"",OR($N$13&lt;$N13,AND($N$13=$N13,$O$13&lt;$O13))),1,"")</f>
        <v/>
      </c>
      <c r="W13" s="17">
        <f>IF(AND(Участники!$A13&lt;&gt;"",OR($N$14&lt;$N13,AND($N$14=$N13,$O$14&lt;$O13))),1,"")</f>
        <v>1</v>
      </c>
      <c r="X13" s="17" t="str">
        <f>IF(AND(Участники!$A13&lt;&gt;"",OR($N$15&lt;$N13,AND($N$15=$N13,$O$15&lt;$O13))),1,"")</f>
        <v/>
      </c>
      <c r="Y13" s="17">
        <f>IF(AND(Участники!$A13&lt;&gt;"",OR($N$16&lt;$N13,AND($N$16=$N13,$O$16&lt;$O13))),1,"")</f>
        <v>1</v>
      </c>
      <c r="Z13" s="17" t="str">
        <f>IF(AND(Участники!$A13&lt;&gt;"",OR($N$17&lt;$N13,AND($N$17=$N13,$O$17&lt;$O13))),1,"")</f>
        <v/>
      </c>
      <c r="AA13" s="17" t="str">
        <f>IF(AND(Участники!$A13&lt;&gt;"",OR($N$18&lt;$N13,AND($N$18=$N13,$O$18&lt;$O13))),1,"")</f>
        <v/>
      </c>
      <c r="AB13" s="17" t="str">
        <f>IF(AND(Участники!$A13&lt;&gt;"",OR($N$19&lt;$N13,AND($N$19=$N13,$O$19&lt;$O13))),1,"")</f>
        <v/>
      </c>
      <c r="AC13" s="17" t="str">
        <f>IF(AND(Участники!$A13&lt;&gt;"",OR($N$20&lt;$N13,AND($N$20=$N13,$O$20&lt;$O13))),1,"")</f>
        <v/>
      </c>
      <c r="AD13" s="17" t="str">
        <f>IF(AND(Участники!$A13&lt;&gt;"",OR($N$21&lt;$N13,AND($N$21=$N13,$O$21&lt;$O13))),1,"")</f>
        <v/>
      </c>
      <c r="AE13" s="17" t="str">
        <f>IF(AND(Участники!$A13&lt;&gt;"",OR($N$22&lt;$N13,AND($N$22=$N13,$O$22&lt;$O13))),1,"")</f>
        <v/>
      </c>
      <c r="AF13" s="17">
        <f>IF(AND(Участники!$A13&lt;&gt;"",OR($N$23&lt;$N13,AND($N$23=$N13,$O$23&lt;$O13))),1,"")</f>
        <v>1</v>
      </c>
      <c r="AG13" s="17">
        <f>IF(AND(Участники!$A13&lt;&gt;"",OR($N$24&lt;$N13,AND($N$24=$N13,$O$24&lt;$O13))),1,"")</f>
        <v>1</v>
      </c>
      <c r="AH13" s="17" t="str">
        <f>IF(AND(Участники!$A13&lt;&gt;"",OR($N$25&lt;$N13,AND($N$25=$N13,$O$25&lt;$O13))),1,"")</f>
        <v/>
      </c>
      <c r="AI13" s="17">
        <f>IF(AND(Участники!$A13&lt;&gt;"",OR($N$26&lt;$N13,AND($N$26=$N13,$O$26&lt;$O13))),1,"")</f>
        <v>1</v>
      </c>
      <c r="AJ13" s="17" t="str">
        <f>IF(AND(Участники!$A13&lt;&gt;"",OR($N$27&lt;$N13,AND($N$27=$N13,$O$27&lt;$O13))),1,"")</f>
        <v/>
      </c>
      <c r="AK13" s="17">
        <f>IF(AND(Участники!$A13&lt;&gt;"",OR($N$28&lt;$N13,AND($N$28=$N13,$O$28&lt;$O13))),1,"")</f>
        <v>1</v>
      </c>
      <c r="AL13" s="17">
        <f>IF(AND(Участники!$A13&lt;&gt;"",OR($N$29&lt;$N13,AND($N$29=$N13,$O$29&lt;$O13))),1,"")</f>
        <v>1</v>
      </c>
      <c r="AM13" s="17">
        <f>IF(AND(Участники!$A13&lt;&gt;"",OR($N$30&lt;$N13,AND($N$30=$N13,$O$30&lt;$O13))),1,"")</f>
        <v>1</v>
      </c>
      <c r="AN13" s="17">
        <f>IF(AND(Участники!$A13&lt;&gt;"",OR($N$31&lt;$N13,AND($N$31=$N13,$O$31&lt;$O13))),1,"")</f>
        <v>1</v>
      </c>
      <c r="AO13" s="17" t="str">
        <f>IF(AND(Участники!$A13&lt;&gt;"",OR($N$32&lt;$N13,AND($N$32=$N13,$O$32&lt;$O13))),1,"")</f>
        <v/>
      </c>
      <c r="AP13" s="17">
        <f>IF(AND(Участники!$A13&lt;&gt;"",OR($N$33&lt;$N13,AND($N$33=$N13,$O$33&lt;$O13))),1,"")</f>
        <v>1</v>
      </c>
      <c r="AQ13" s="17" t="str">
        <f>IF(AND(Участники!$A13&lt;&gt;"",OR($N$34&lt;$N13,AND($N$34=$N13,$O$34&lt;$O13))),1,"")</f>
        <v/>
      </c>
      <c r="AR13" s="17">
        <f>IF(AND(Участники!$A13&lt;&gt;"",OR($N$35&lt;$N13,AND($N$35=$N13,$O$35&lt;$O13))),1,"")</f>
        <v>1</v>
      </c>
      <c r="AS13" s="17">
        <f>IF(AND(Участники!$A13&lt;&gt;"",OR($N$36&lt;$N13,AND($N$36=$N13,$O$36&lt;$O13))),1,"")</f>
        <v>1</v>
      </c>
      <c r="AT13" s="17" t="str">
        <f>IF(AND(Участники!$A13&lt;&gt;"",OR($N$37&lt;$N13,AND($N$37=$N13,$O$37&lt;$O13))),1,"")</f>
        <v/>
      </c>
      <c r="AU13" s="17">
        <f>IF(AND(Участники!$A13&lt;&gt;"",OR($N$38&lt;$N13,AND($N$38=$N13,$O$38&lt;$O13))),1,"")</f>
        <v>1</v>
      </c>
      <c r="AV13" s="17">
        <f>IF(AND(Участники!$A13&lt;&gt;"",OR($N$39&lt;$N13,AND($N$39=$N13,$O$39&lt;$O13))),1,"")</f>
        <v>1</v>
      </c>
      <c r="AW13" s="17" t="str">
        <f>IF(AND(Участники!$A13&lt;&gt;"",OR($N$40&lt;$N13,AND($N$40=$N13,$O$40&lt;$O13))),1,"")</f>
        <v/>
      </c>
      <c r="AX13" s="17" t="str">
        <f>IF(AND(Участники!$A13&lt;&gt;"",OR($N$41&lt;$N13,AND($N$41=$N13,$O$41&lt;$O13))),1,"")</f>
        <v/>
      </c>
      <c r="AY13" s="17" t="str">
        <f>IF(AND(Участники!$A13&lt;&gt;"",OR($N$42&lt;$N13,AND($N$42=$N13,$O$42&lt;$O13))),1,"")</f>
        <v/>
      </c>
      <c r="AZ13" s="17" t="str">
        <f>IF(AND(Участники!$A13&lt;&gt;"",OR($N$43&lt;$N13,AND($N$43=$N13,$O$43&lt;$O13))),1,"")</f>
        <v/>
      </c>
      <c r="BA13" s="17" t="str">
        <f>IF(AND(Участники!$A13&lt;&gt;"",OR($N$44&lt;$N13,AND($N$44=$N13,$O$44&lt;$O13))),1,"")</f>
        <v/>
      </c>
      <c r="BB13" s="17" t="str">
        <f>IF(AND(Участники!$A13&lt;&gt;"",OR($N$45&lt;$N13,AND($N$45=$N13,$O$45&lt;$O13))),1,"")</f>
        <v/>
      </c>
      <c r="BC13" s="17" t="str">
        <f>IF(AND(Участники!$A13&lt;&gt;"",OR($N$46&lt;$N13,AND($N$46=$N13,$O$46&lt;$O13))),1,"")</f>
        <v/>
      </c>
      <c r="BD13" s="17" t="str">
        <f>IF(AND(Участники!$A13&lt;&gt;"",OR($N$47&lt;$N13,AND($N$47=$N13,$O$47&lt;$O13))),1,"")</f>
        <v/>
      </c>
      <c r="BE13" s="17" t="str">
        <f>IF(AND(Участники!$A13&lt;&gt;"",OR($N$48&lt;$N13,AND($N$48=$N13,$O$48&lt;$O13))),1,"")</f>
        <v/>
      </c>
      <c r="BF13" s="17" t="str">
        <f>IF(AND(Участники!$A13&lt;&gt;"",OR($N$49&lt;$N13,AND($N$49=$N13,$O$49&lt;$O13))),1,"")</f>
        <v/>
      </c>
      <c r="BG13" s="17" t="str">
        <f>IF(AND(Участники!$A13&lt;&gt;"",OR($N$50&lt;$N13,AND($N$50=$N13,$O$50&lt;$O13))),1,"")</f>
        <v/>
      </c>
      <c r="BH13" s="17" t="str">
        <f>IF(AND(Участники!$A13&lt;&gt;"",OR($N$51&lt;$N13,AND($N$51=$N13,$O$51&lt;$O13))),1,"")</f>
        <v/>
      </c>
      <c r="BI13" s="17" t="str">
        <f>IF(AND(Участники!$A13&lt;&gt;"",OR($N$52&lt;$N13,AND($N$52=$N13,$O$52&lt;$O13))),1,"")</f>
        <v/>
      </c>
      <c r="BJ13" s="17" t="str">
        <f>IF(AND(Участники!$A13&lt;&gt;"",OR($N$53&lt;$N13,AND($N$53=$N13,$O$53&lt;$O13))),1,"")</f>
        <v/>
      </c>
      <c r="BK13" s="17" t="str">
        <f>IF(AND(Участники!$A13&lt;&gt;"",OR($N$54&lt;$N13,AND($N$54=$N13,$O$54&lt;$O13))),1,"")</f>
        <v/>
      </c>
      <c r="BL13" s="17" t="str">
        <f>IF(AND(Участники!$A13&lt;&gt;"",OR($N$55&lt;$N13,AND($N$55=$N13,$O$55&lt;$O13))),1,"")</f>
        <v/>
      </c>
      <c r="BM13" s="17" t="str">
        <f>IF(AND(Участники!$A13&lt;&gt;"",OR($N$56&lt;$N13,AND($N$56=$N13,$O$56&lt;$O13))),1,"")</f>
        <v/>
      </c>
      <c r="BN13" s="17" t="str">
        <f>IF(AND(Участники!$A13&lt;&gt;"",OR($N$57&lt;$N13,AND($N$57=$N13,$O$57&lt;$O13))),1,"")</f>
        <v/>
      </c>
      <c r="BO13" s="17" t="str">
        <f>IF(AND(Участники!$A13&lt;&gt;"",OR($N$58&lt;$N13,AND($N$58=$N13,$O$58&lt;$O13))),1,"")</f>
        <v/>
      </c>
      <c r="BP13" s="17" t="str">
        <f>IF(AND(Участники!$A13&lt;&gt;"",OR($N$59&lt;$N13,AND($N$59=$N13,$O$59&lt;$O13))),1,"")</f>
        <v/>
      </c>
      <c r="BQ13" s="17" t="str">
        <f>IF(AND(Участники!$A13&lt;&gt;"",OR($N$60&lt;$N13,AND($N$60=$N13,$O$60&lt;$O13))),1,"")</f>
        <v/>
      </c>
      <c r="BT13" s="17">
        <f>IF(AND(Участники!$A13&lt;&gt;"",OR($N$11&gt;$N13,AND($N$11=$N13,$O$11&gt;$O13))),1,"")</f>
        <v>1</v>
      </c>
      <c r="BU13" s="17" t="str">
        <f>IF(AND(Участники!$A13&lt;&gt;"",OR($N$12&gt;$N13,AND($N$12=$N13,$O$12&gt;$O13))),1,"")</f>
        <v/>
      </c>
      <c r="BV13" s="16" t="str">
        <f>IF(AND(Участники!$A13&lt;&gt;"",OR($N$13&gt;$N13,AND($N$13=$N13,$O$13&gt;$O13))),1,"")</f>
        <v/>
      </c>
      <c r="BW13" s="17" t="str">
        <f>IF(AND(Участники!$A13&lt;&gt;"",OR($N$14&gt;$N13,AND($N$14=$N13,$O$14&gt;$O13))),1,"")</f>
        <v/>
      </c>
      <c r="BX13" s="17">
        <f>IF(AND(Участники!$A13&lt;&gt;"",OR($N$15&gt;$N13,AND($N$15=$N13,$O$15&gt;$O13))),1,"")</f>
        <v>1</v>
      </c>
      <c r="BY13" s="17" t="str">
        <f>IF(AND(Участники!$A13&lt;&gt;"",OR($N$16&gt;$N13,AND($N$16=$N13,$O$16&gt;$O13))),1,"")</f>
        <v/>
      </c>
      <c r="BZ13" s="17">
        <f>IF(AND(Участники!$A13&lt;&gt;"",OR($N$17&gt;$N13,AND($N$17=$N13,$O$17&gt;$O13))),1,"")</f>
        <v>1</v>
      </c>
      <c r="CA13" s="17">
        <f>IF(AND(Участники!$A13&lt;&gt;"",OR($N$18&gt;$N13,AND($N$18=$N13,$O$18&gt;$O13))),1,"")</f>
        <v>1</v>
      </c>
      <c r="CB13" s="17">
        <f>IF(AND(Участники!$A13&lt;&gt;"",OR($N$19&gt;$N13,AND($N$19=$N13,$O$19&gt;$O13))),1,"")</f>
        <v>1</v>
      </c>
      <c r="CC13" s="17">
        <f>IF(AND(Участники!$A13&lt;&gt;"",OR($N$20&gt;$N13,AND($N$20=$N13,$O$20&gt;$O13))),1,"")</f>
        <v>1</v>
      </c>
      <c r="CD13" s="17">
        <f>IF(AND(Участники!$A13&lt;&gt;"",OR($N$21&gt;$N13,AND($N$21=$N13,$O$21&gt;$O13))),1,"")</f>
        <v>1</v>
      </c>
      <c r="CE13" s="17">
        <f>IF(AND(Участники!$A13&lt;&gt;"",OR($N$22&gt;$N13,AND($N$22=$N13,$O$22&gt;$O13))),1,"")</f>
        <v>1</v>
      </c>
      <c r="CF13" s="17" t="str">
        <f>IF(AND(Участники!$A13&lt;&gt;"",OR($N$23&gt;$N13,AND($N$23=$N13,$O$23&gt;$O13))),1,"")</f>
        <v/>
      </c>
      <c r="CG13" s="17" t="str">
        <f>IF(AND(Участники!$A13&lt;&gt;"",OR($N$24&gt;$N13,AND($N$24=$N13,$O$24&gt;$O13))),1,"")</f>
        <v/>
      </c>
      <c r="CH13" s="17">
        <f>IF(AND(Участники!$A13&lt;&gt;"",OR($N$25&gt;$N13,AND($N$25=$N13,$O$25&gt;$O13))),1,"")</f>
        <v>1</v>
      </c>
      <c r="CI13" s="17" t="str">
        <f>IF(AND(Участники!$A13&lt;&gt;"",OR($N$26&gt;$N13,AND($N$26=$N13,$O$26&gt;$O13))),1,"")</f>
        <v/>
      </c>
      <c r="CJ13" s="17">
        <f>IF(AND(Участники!$A13&lt;&gt;"",OR($N$27&gt;$N13,AND($N$27=$N13,$O$27&gt;$O13))),1,"")</f>
        <v>1</v>
      </c>
      <c r="CK13" s="17" t="str">
        <f>IF(AND(Участники!$A13&lt;&gt;"",OR($N$28&gt;$N13,AND($N$28=$N13,$O$28&gt;$O13))),1,"")</f>
        <v/>
      </c>
      <c r="CL13" s="17" t="str">
        <f>IF(AND(Участники!$A13&lt;&gt;"",OR($N$29&gt;$N13,AND($N$29=$N13,$O$29&gt;$O13))),1,"")</f>
        <v/>
      </c>
      <c r="CM13" s="17" t="str">
        <f>IF(AND(Участники!$A13&lt;&gt;"",OR($N$30&gt;$N13,AND($N$30=$N13,$O$30&gt;$O13))),1,"")</f>
        <v/>
      </c>
      <c r="CN13" s="17" t="str">
        <f>IF(AND(Участники!$A13&lt;&gt;"",OR($N$31&gt;$N13,AND($N$31=$N13,$O$31&gt;$O13))),1,"")</f>
        <v/>
      </c>
      <c r="CO13" s="17">
        <f>IF(AND(Участники!$A13&lt;&gt;"",OR($N$32&gt;$N13,AND($N$32=$N13,$O$32&gt;$O13))),1,"")</f>
        <v>1</v>
      </c>
      <c r="CP13" s="17" t="str">
        <f>IF(AND(Участники!$A13&lt;&gt;"",OR($N$33&gt;$N13,AND($N$33=$N13,$O$33&gt;$O13))),1,"")</f>
        <v/>
      </c>
      <c r="CQ13" s="17">
        <f>IF(AND(Участники!$A13&lt;&gt;"",OR($N$34&gt;$N13,AND($N$34=$N13,$O$34&gt;$O13))),1,"")</f>
        <v>1</v>
      </c>
      <c r="CR13" s="17" t="str">
        <f>IF(AND(Участники!$A13&lt;&gt;"",OR($N$35&gt;$N13,AND($N$35=$N13,$O$35&gt;$O13))),1,"")</f>
        <v/>
      </c>
      <c r="CS13" s="17" t="str">
        <f>IF(AND(Участники!$A13&lt;&gt;"",OR($N$36&gt;$N13,AND($N$36=$N13,$O$36&gt;$O13))),1,"")</f>
        <v/>
      </c>
      <c r="CT13" s="17">
        <f>IF(AND(Участники!$A13&lt;&gt;"",OR($N$37&gt;$N13,AND($N$37=$N13,$O$37&gt;$O13))),1,"")</f>
        <v>1</v>
      </c>
      <c r="CU13" s="17" t="str">
        <f>IF(AND(Участники!$A13&lt;&gt;"",OR($N$38&gt;$N13,AND($N$38=$N13,$O$38&gt;$O13))),1,"")</f>
        <v/>
      </c>
      <c r="CV13" s="17" t="str">
        <f>IF(AND(Участники!$A13&lt;&gt;"",OR($N$39&gt;$N13,AND($N$39=$N13,$O$39&gt;$O13))),1,"")</f>
        <v/>
      </c>
      <c r="CW13" s="17">
        <f>IF(AND(Участники!$A13&lt;&gt;"",OR($N$40&gt;$N13,AND($N$40=$N13,$O$40&gt;$O13))),1,"")</f>
        <v>1</v>
      </c>
      <c r="CX13" s="17">
        <f>IF(AND(Участники!$A13&lt;&gt;"",OR($N$41&gt;$N13,AND($N$41=$N13,$O$41&gt;$O13))),1,"")</f>
        <v>1</v>
      </c>
      <c r="CY13" s="17">
        <f>IF(AND(Участники!$A13&lt;&gt;"",OR($N$42&gt;$N13,AND($N$42=$N13,$O$42&gt;$O13))),1,"")</f>
        <v>1</v>
      </c>
      <c r="CZ13" s="17">
        <f>IF(AND(Участники!$A13&lt;&gt;"",OR($N$43&gt;$N13,AND($N$43=$N13,$O$43&gt;$O13))),1,"")</f>
        <v>1</v>
      </c>
      <c r="DA13" s="17">
        <f>IF(AND(Участники!$A13&lt;&gt;"",OR($N$44&gt;$N13,AND($N$44=$N13,$O$44&gt;$O13))),1,"")</f>
        <v>1</v>
      </c>
      <c r="DB13" s="17">
        <f>IF(AND(Участники!$A13&lt;&gt;"",OR($N$45&gt;$N13,AND($N$45=$N13,$O$45&gt;$O13))),1,"")</f>
        <v>1</v>
      </c>
      <c r="DC13" s="17">
        <f>IF(AND(Участники!$A13&lt;&gt;"",OR($N$46&gt;$N13,AND($N$46=$N13,$O$46&gt;$O13))),1,"")</f>
        <v>1</v>
      </c>
      <c r="DD13" s="17">
        <f>IF(AND(Участники!$A13&lt;&gt;"",OR($N$47&gt;$N13,AND($N$47=$N13,$O$47&gt;$O13))),1,"")</f>
        <v>1</v>
      </c>
      <c r="DE13" s="17">
        <f>IF(AND(Участники!$A13&lt;&gt;"",OR($N$48&gt;$N13,AND($N$48=$N13,$O$48&gt;$O13))),1,"")</f>
        <v>1</v>
      </c>
      <c r="DF13" s="17">
        <f>IF(AND(Участники!$A13&lt;&gt;"",OR($N$49&gt;$N13,AND($N$49=$N13,$O$49&gt;$O13))),1,"")</f>
        <v>1</v>
      </c>
      <c r="DG13" s="17">
        <f>IF(AND(Участники!$A13&lt;&gt;"",OR($N$50&gt;$N13,AND($N$50=$N13,$O$50&gt;$O13))),1,"")</f>
        <v>1</v>
      </c>
      <c r="DH13" s="17">
        <f>IF(AND(Участники!$A13&lt;&gt;"",OR($N$51&gt;$N13,AND($N$51=$N13,$O$51&gt;$O13))),1,"")</f>
        <v>1</v>
      </c>
      <c r="DI13" s="17">
        <f>IF(AND(Участники!$A13&lt;&gt;"",OR($N$52&gt;$N13,AND($N$52=$N13,$O$52&gt;$O13))),1,"")</f>
        <v>1</v>
      </c>
      <c r="DJ13" s="17">
        <f>IF(AND(Участники!$A13&lt;&gt;"",OR($N$53&gt;$N13,AND($N$53=$N13,$O$53&gt;$O13))),1,"")</f>
        <v>1</v>
      </c>
      <c r="DK13" s="17">
        <f>IF(AND(Участники!$A13&lt;&gt;"",OR($N$54&gt;$N13,AND($N$54=$N13,$O$54&gt;$O13))),1,"")</f>
        <v>1</v>
      </c>
      <c r="DL13" s="17">
        <f>IF(AND(Участники!$A13&lt;&gt;"",OR($N$55&gt;$N13,AND($N$55=$N13,$O$55&gt;$O13))),1,"")</f>
        <v>1</v>
      </c>
      <c r="DM13" s="17">
        <f>IF(AND(Участники!$A13&lt;&gt;"",OR($N$56&gt;$N13,AND($N$56=$N13,$O$56&gt;$O13))),1,"")</f>
        <v>1</v>
      </c>
      <c r="DN13" s="17">
        <f>IF(AND(Участники!$A13&lt;&gt;"",OR($N$57&gt;$N13,AND($N$57=$N13,$O$57&gt;$O13))),1,"")</f>
        <v>1</v>
      </c>
      <c r="DO13" s="17">
        <f>IF(AND(Участники!$A13&lt;&gt;"",OR($N$58&gt;$N13,AND($N$58=$N13,$O$58&gt;$O13))),1,"")</f>
        <v>1</v>
      </c>
      <c r="DP13" s="17">
        <f>IF(AND(Участники!$A13&lt;&gt;"",OR($N$59&gt;$N13,AND($N$59=$N13,$O$59&gt;$O13))),1,"")</f>
        <v>1</v>
      </c>
      <c r="DQ13" s="17">
        <f>IF(AND(Участники!$A13&lt;&gt;"",OR($N$60&gt;$N13,AND($N$60=$N13,$O$60&gt;$O13))),1,"")</f>
        <v>1</v>
      </c>
    </row>
    <row r="14" spans="1:121" x14ac:dyDescent="0.25">
      <c r="A14" s="29" t="str">
        <f>IF(Участники!A14="","",Участники!A14)</f>
        <v>Юриады</v>
      </c>
      <c r="B14" s="52"/>
      <c r="C14" s="52"/>
      <c r="D14" s="52">
        <v>1</v>
      </c>
      <c r="E14" s="52"/>
      <c r="F14" s="52"/>
      <c r="G14" s="52"/>
      <c r="H14" s="52">
        <v>1</v>
      </c>
      <c r="I14" s="52"/>
      <c r="J14" s="52"/>
      <c r="K14" s="52"/>
      <c r="L14" s="52"/>
      <c r="M14" s="52">
        <v>1</v>
      </c>
      <c r="N14" s="15">
        <f>IF(Участники!A14="","",COUNTA(B14:M14))</f>
        <v>3</v>
      </c>
      <c r="O14" s="15">
        <f>IF(Участники!A14="","",SUMPRODUCT(B$8:M$8,B74:M74))</f>
        <v>23</v>
      </c>
      <c r="P14" s="15">
        <f>IF(Участники!A14="","",IF($W$61+1=Участники!$B$6-BW$61,$W$61+1,CONCATENATE($W$61+1,"-",Участники!$B$6-BW$61)))</f>
        <v>28</v>
      </c>
      <c r="T14" s="17" t="str">
        <f>IF(AND(Участники!$A14&lt;&gt;"",OR($N$11&lt;$N14,AND($N$11=$N14,$O$11&lt;$O14))),1,"")</f>
        <v/>
      </c>
      <c r="U14" s="17" t="str">
        <f>IF(AND(Участники!$A14&lt;&gt;"",OR($N$12&lt;$N14,AND($N$12=$N14,$O$12&lt;$O14))),1,"")</f>
        <v/>
      </c>
      <c r="V14" s="17" t="str">
        <f>IF(AND(Участники!$A14&lt;&gt;"",OR($N$13&lt;$N14,AND($N$13=$N14,$O$13&lt;$O14))),1,"")</f>
        <v/>
      </c>
      <c r="W14" s="16" t="str">
        <f>IF(AND(Участники!$A14&lt;&gt;"",OR($N$14&lt;$N14,AND($N$14=$N14,$O$14&lt;$O14))),1,"")</f>
        <v/>
      </c>
      <c r="X14" s="17" t="str">
        <f>IF(AND(Участники!$A14&lt;&gt;"",OR($N$15&lt;$N14,AND($N$15=$N14,$O$15&lt;$O14))),1,"")</f>
        <v/>
      </c>
      <c r="Y14" s="17" t="str">
        <f>IF(AND(Участники!$A14&lt;&gt;"",OR($N$16&lt;$N14,AND($N$16=$N14,$O$16&lt;$O14))),1,"")</f>
        <v/>
      </c>
      <c r="Z14" s="17" t="str">
        <f>IF(AND(Участники!$A14&lt;&gt;"",OR($N$17&lt;$N14,AND($N$17=$N14,$O$17&lt;$O14))),1,"")</f>
        <v/>
      </c>
      <c r="AA14" s="17" t="str">
        <f>IF(AND(Участники!$A14&lt;&gt;"",OR($N$18&lt;$N14,AND($N$18=$N14,$O$18&lt;$O14))),1,"")</f>
        <v/>
      </c>
      <c r="AB14" s="17" t="str">
        <f>IF(AND(Участники!$A14&lt;&gt;"",OR($N$19&lt;$N14,AND($N$19=$N14,$O$19&lt;$O14))),1,"")</f>
        <v/>
      </c>
      <c r="AC14" s="17" t="str">
        <f>IF(AND(Участники!$A14&lt;&gt;"",OR($N$20&lt;$N14,AND($N$20=$N14,$O$20&lt;$O14))),1,"")</f>
        <v/>
      </c>
      <c r="AD14" s="17" t="str">
        <f>IF(AND(Участники!$A14&lt;&gt;"",OR($N$21&lt;$N14,AND($N$21=$N14,$O$21&lt;$O14))),1,"")</f>
        <v/>
      </c>
      <c r="AE14" s="17" t="str">
        <f>IF(AND(Участники!$A14&lt;&gt;"",OR($N$22&lt;$N14,AND($N$22=$N14,$O$22&lt;$O14))),1,"")</f>
        <v/>
      </c>
      <c r="AF14" s="17">
        <f>IF(AND(Участники!$A14&lt;&gt;"",OR($N$23&lt;$N14,AND($N$23=$N14,$O$23&lt;$O14))),1,"")</f>
        <v>1</v>
      </c>
      <c r="AG14" s="17" t="str">
        <f>IF(AND(Участники!$A14&lt;&gt;"",OR($N$24&lt;$N14,AND($N$24=$N14,$O$24&lt;$O14))),1,"")</f>
        <v/>
      </c>
      <c r="AH14" s="17" t="str">
        <f>IF(AND(Участники!$A14&lt;&gt;"",OR($N$25&lt;$N14,AND($N$25=$N14,$O$25&lt;$O14))),1,"")</f>
        <v/>
      </c>
      <c r="AI14" s="17" t="str">
        <f>IF(AND(Участники!$A14&lt;&gt;"",OR($N$26&lt;$N14,AND($N$26=$N14,$O$26&lt;$O14))),1,"")</f>
        <v/>
      </c>
      <c r="AJ14" s="17" t="str">
        <f>IF(AND(Участники!$A14&lt;&gt;"",OR($N$27&lt;$N14,AND($N$27=$N14,$O$27&lt;$O14))),1,"")</f>
        <v/>
      </c>
      <c r="AK14" s="17" t="str">
        <f>IF(AND(Участники!$A14&lt;&gt;"",OR($N$28&lt;$N14,AND($N$28=$N14,$O$28&lt;$O14))),1,"")</f>
        <v/>
      </c>
      <c r="AL14" s="17" t="str">
        <f>IF(AND(Участники!$A14&lt;&gt;"",OR($N$29&lt;$N14,AND($N$29=$N14,$O$29&lt;$O14))),1,"")</f>
        <v/>
      </c>
      <c r="AM14" s="17" t="str">
        <f>IF(AND(Участники!$A14&lt;&gt;"",OR($N$30&lt;$N14,AND($N$30=$N14,$O$30&lt;$O14))),1,"")</f>
        <v/>
      </c>
      <c r="AN14" s="17" t="str">
        <f>IF(AND(Участники!$A14&lt;&gt;"",OR($N$31&lt;$N14,AND($N$31=$N14,$O$31&lt;$O14))),1,"")</f>
        <v/>
      </c>
      <c r="AO14" s="17" t="str">
        <f>IF(AND(Участники!$A14&lt;&gt;"",OR($N$32&lt;$N14,AND($N$32=$N14,$O$32&lt;$O14))),1,"")</f>
        <v/>
      </c>
      <c r="AP14" s="17" t="str">
        <f>IF(AND(Участники!$A14&lt;&gt;"",OR($N$33&lt;$N14,AND($N$33=$N14,$O$33&lt;$O14))),1,"")</f>
        <v/>
      </c>
      <c r="AQ14" s="17" t="str">
        <f>IF(AND(Участники!$A14&lt;&gt;"",OR($N$34&lt;$N14,AND($N$34=$N14,$O$34&lt;$O14))),1,"")</f>
        <v/>
      </c>
      <c r="AR14" s="17" t="str">
        <f>IF(AND(Участники!$A14&lt;&gt;"",OR($N$35&lt;$N14,AND($N$35=$N14,$O$35&lt;$O14))),1,"")</f>
        <v/>
      </c>
      <c r="AS14" s="17" t="str">
        <f>IF(AND(Участники!$A14&lt;&gt;"",OR($N$36&lt;$N14,AND($N$36=$N14,$O$36&lt;$O14))),1,"")</f>
        <v/>
      </c>
      <c r="AT14" s="17" t="str">
        <f>IF(AND(Участники!$A14&lt;&gt;"",OR($N$37&lt;$N14,AND($N$37=$N14,$O$37&lt;$O14))),1,"")</f>
        <v/>
      </c>
      <c r="AU14" s="17" t="str">
        <f>IF(AND(Участники!$A14&lt;&gt;"",OR($N$38&lt;$N14,AND($N$38=$N14,$O$38&lt;$O14))),1,"")</f>
        <v/>
      </c>
      <c r="AV14" s="17">
        <f>IF(AND(Участники!$A14&lt;&gt;"",OR($N$39&lt;$N14,AND($N$39=$N14,$O$39&lt;$O14))),1,"")</f>
        <v>1</v>
      </c>
      <c r="AW14" s="17" t="str">
        <f>IF(AND(Участники!$A14&lt;&gt;"",OR($N$40&lt;$N14,AND($N$40=$N14,$O$40&lt;$O14))),1,"")</f>
        <v/>
      </c>
      <c r="AX14" s="17" t="str">
        <f>IF(AND(Участники!$A14&lt;&gt;"",OR($N$41&lt;$N14,AND($N$41=$N14,$O$41&lt;$O14))),1,"")</f>
        <v/>
      </c>
      <c r="AY14" s="17" t="str">
        <f>IF(AND(Участники!$A14&lt;&gt;"",OR($N$42&lt;$N14,AND($N$42=$N14,$O$42&lt;$O14))),1,"")</f>
        <v/>
      </c>
      <c r="AZ14" s="17" t="str">
        <f>IF(AND(Участники!$A14&lt;&gt;"",OR($N$43&lt;$N14,AND($N$43=$N14,$O$43&lt;$O14))),1,"")</f>
        <v/>
      </c>
      <c r="BA14" s="17" t="str">
        <f>IF(AND(Участники!$A14&lt;&gt;"",OR($N$44&lt;$N14,AND($N$44=$N14,$O$44&lt;$O14))),1,"")</f>
        <v/>
      </c>
      <c r="BB14" s="17" t="str">
        <f>IF(AND(Участники!$A14&lt;&gt;"",OR($N$45&lt;$N14,AND($N$45=$N14,$O$45&lt;$O14))),1,"")</f>
        <v/>
      </c>
      <c r="BC14" s="17" t="str">
        <f>IF(AND(Участники!$A14&lt;&gt;"",OR($N$46&lt;$N14,AND($N$46=$N14,$O$46&lt;$O14))),1,"")</f>
        <v/>
      </c>
      <c r="BD14" s="17" t="str">
        <f>IF(AND(Участники!$A14&lt;&gt;"",OR($N$47&lt;$N14,AND($N$47=$N14,$O$47&lt;$O14))),1,"")</f>
        <v/>
      </c>
      <c r="BE14" s="17" t="str">
        <f>IF(AND(Участники!$A14&lt;&gt;"",OR($N$48&lt;$N14,AND($N$48=$N14,$O$48&lt;$O14))),1,"")</f>
        <v/>
      </c>
      <c r="BF14" s="17" t="str">
        <f>IF(AND(Участники!$A14&lt;&gt;"",OR($N$49&lt;$N14,AND($N$49=$N14,$O$49&lt;$O14))),1,"")</f>
        <v/>
      </c>
      <c r="BG14" s="17" t="str">
        <f>IF(AND(Участники!$A14&lt;&gt;"",OR($N$50&lt;$N14,AND($N$50=$N14,$O$50&lt;$O14))),1,"")</f>
        <v/>
      </c>
      <c r="BH14" s="17" t="str">
        <f>IF(AND(Участники!$A14&lt;&gt;"",OR($N$51&lt;$N14,AND($N$51=$N14,$O$51&lt;$O14))),1,"")</f>
        <v/>
      </c>
      <c r="BI14" s="17" t="str">
        <f>IF(AND(Участники!$A14&lt;&gt;"",OR($N$52&lt;$N14,AND($N$52=$N14,$O$52&lt;$O14))),1,"")</f>
        <v/>
      </c>
      <c r="BJ14" s="17" t="str">
        <f>IF(AND(Участники!$A14&lt;&gt;"",OR($N$53&lt;$N14,AND($N$53=$N14,$O$53&lt;$O14))),1,"")</f>
        <v/>
      </c>
      <c r="BK14" s="17" t="str">
        <f>IF(AND(Участники!$A14&lt;&gt;"",OR($N$54&lt;$N14,AND($N$54=$N14,$O$54&lt;$O14))),1,"")</f>
        <v/>
      </c>
      <c r="BL14" s="17" t="str">
        <f>IF(AND(Участники!$A14&lt;&gt;"",OR($N$55&lt;$N14,AND($N$55=$N14,$O$55&lt;$O14))),1,"")</f>
        <v/>
      </c>
      <c r="BM14" s="17" t="str">
        <f>IF(AND(Участники!$A14&lt;&gt;"",OR($N$56&lt;$N14,AND($N$56=$N14,$O$56&lt;$O14))),1,"")</f>
        <v/>
      </c>
      <c r="BN14" s="17" t="str">
        <f>IF(AND(Участники!$A14&lt;&gt;"",OR($N$57&lt;$N14,AND($N$57=$N14,$O$57&lt;$O14))),1,"")</f>
        <v/>
      </c>
      <c r="BO14" s="17" t="str">
        <f>IF(AND(Участники!$A14&lt;&gt;"",OR($N$58&lt;$N14,AND($N$58=$N14,$O$58&lt;$O14))),1,"")</f>
        <v/>
      </c>
      <c r="BP14" s="17" t="str">
        <f>IF(AND(Участники!$A14&lt;&gt;"",OR($N$59&lt;$N14,AND($N$59=$N14,$O$59&lt;$O14))),1,"")</f>
        <v/>
      </c>
      <c r="BQ14" s="17" t="str">
        <f>IF(AND(Участники!$A14&lt;&gt;"",OR($N$60&lt;$N14,AND($N$60=$N14,$O$60&lt;$O14))),1,"")</f>
        <v/>
      </c>
      <c r="BT14" s="17">
        <f>IF(AND(Участники!$A14&lt;&gt;"",OR($N$11&gt;$N14,AND($N$11=$N14,$O$11&gt;$O14))),1,"")</f>
        <v>1</v>
      </c>
      <c r="BU14" s="17">
        <f>IF(AND(Участники!$A14&lt;&gt;"",OR($N$12&gt;$N14,AND($N$12=$N14,$O$12&gt;$O14))),1,"")</f>
        <v>1</v>
      </c>
      <c r="BV14" s="17">
        <f>IF(AND(Участники!$A14&lt;&gt;"",OR($N$13&gt;$N14,AND($N$13=$N14,$O$13&gt;$O14))),1,"")</f>
        <v>1</v>
      </c>
      <c r="BW14" s="16" t="str">
        <f>IF(AND(Участники!$A14&lt;&gt;"",OR($N$14&gt;$N14,AND($N$14=$N14,$O$14&gt;$O14))),1,"")</f>
        <v/>
      </c>
      <c r="BX14" s="17">
        <f>IF(AND(Участники!$A14&lt;&gt;"",OR($N$15&gt;$N14,AND($N$15=$N14,$O$15&gt;$O14))),1,"")</f>
        <v>1</v>
      </c>
      <c r="BY14" s="17">
        <f>IF(AND(Участники!$A14&lt;&gt;"",OR($N$16&gt;$N14,AND($N$16=$N14,$O$16&gt;$O14))),1,"")</f>
        <v>1</v>
      </c>
      <c r="BZ14" s="17">
        <f>IF(AND(Участники!$A14&lt;&gt;"",OR($N$17&gt;$N14,AND($N$17=$N14,$O$17&gt;$O14))),1,"")</f>
        <v>1</v>
      </c>
      <c r="CA14" s="17">
        <f>IF(AND(Участники!$A14&lt;&gt;"",OR($N$18&gt;$N14,AND($N$18=$N14,$O$18&gt;$O14))),1,"")</f>
        <v>1</v>
      </c>
      <c r="CB14" s="17">
        <f>IF(AND(Участники!$A14&lt;&gt;"",OR($N$19&gt;$N14,AND($N$19=$N14,$O$19&gt;$O14))),1,"")</f>
        <v>1</v>
      </c>
      <c r="CC14" s="17">
        <f>IF(AND(Участники!$A14&lt;&gt;"",OR($N$20&gt;$N14,AND($N$20=$N14,$O$20&gt;$O14))),1,"")</f>
        <v>1</v>
      </c>
      <c r="CD14" s="17">
        <f>IF(AND(Участники!$A14&lt;&gt;"",OR($N$21&gt;$N14,AND($N$21=$N14,$O$21&gt;$O14))),1,"")</f>
        <v>1</v>
      </c>
      <c r="CE14" s="17">
        <f>IF(AND(Участники!$A14&lt;&gt;"",OR($N$22&gt;$N14,AND($N$22=$N14,$O$22&gt;$O14))),1,"")</f>
        <v>1</v>
      </c>
      <c r="CF14" s="17" t="str">
        <f>IF(AND(Участники!$A14&lt;&gt;"",OR($N$23&gt;$N14,AND($N$23=$N14,$O$23&gt;$O14))),1,"")</f>
        <v/>
      </c>
      <c r="CG14" s="17">
        <f>IF(AND(Участники!$A14&lt;&gt;"",OR($N$24&gt;$N14,AND($N$24=$N14,$O$24&gt;$O14))),1,"")</f>
        <v>1</v>
      </c>
      <c r="CH14" s="17">
        <f>IF(AND(Участники!$A14&lt;&gt;"",OR($N$25&gt;$N14,AND($N$25=$N14,$O$25&gt;$O14))),1,"")</f>
        <v>1</v>
      </c>
      <c r="CI14" s="17">
        <f>IF(AND(Участники!$A14&lt;&gt;"",OR($N$26&gt;$N14,AND($N$26=$N14,$O$26&gt;$O14))),1,"")</f>
        <v>1</v>
      </c>
      <c r="CJ14" s="17">
        <f>IF(AND(Участники!$A14&lt;&gt;"",OR($N$27&gt;$N14,AND($N$27=$N14,$O$27&gt;$O14))),1,"")</f>
        <v>1</v>
      </c>
      <c r="CK14" s="17">
        <f>IF(AND(Участники!$A14&lt;&gt;"",OR($N$28&gt;$N14,AND($N$28=$N14,$O$28&gt;$O14))),1,"")</f>
        <v>1</v>
      </c>
      <c r="CL14" s="17">
        <f>IF(AND(Участники!$A14&lt;&gt;"",OR($N$29&gt;$N14,AND($N$29=$N14,$O$29&gt;$O14))),1,"")</f>
        <v>1</v>
      </c>
      <c r="CM14" s="17">
        <f>IF(AND(Участники!$A14&lt;&gt;"",OR($N$30&gt;$N14,AND($N$30=$N14,$O$30&gt;$O14))),1,"")</f>
        <v>1</v>
      </c>
      <c r="CN14" s="17">
        <f>IF(AND(Участники!$A14&lt;&gt;"",OR($N$31&gt;$N14,AND($N$31=$N14,$O$31&gt;$O14))),1,"")</f>
        <v>1</v>
      </c>
      <c r="CO14" s="17">
        <f>IF(AND(Участники!$A14&lt;&gt;"",OR($N$32&gt;$N14,AND($N$32=$N14,$O$32&gt;$O14))),1,"")</f>
        <v>1</v>
      </c>
      <c r="CP14" s="17">
        <f>IF(AND(Участники!$A14&lt;&gt;"",OR($N$33&gt;$N14,AND($N$33=$N14,$O$33&gt;$O14))),1,"")</f>
        <v>1</v>
      </c>
      <c r="CQ14" s="17">
        <f>IF(AND(Участники!$A14&lt;&gt;"",OR($N$34&gt;$N14,AND($N$34=$N14,$O$34&gt;$O14))),1,"")</f>
        <v>1</v>
      </c>
      <c r="CR14" s="17">
        <f>IF(AND(Участники!$A14&lt;&gt;"",OR($N$35&gt;$N14,AND($N$35=$N14,$O$35&gt;$O14))),1,"")</f>
        <v>1</v>
      </c>
      <c r="CS14" s="17">
        <f>IF(AND(Участники!$A14&lt;&gt;"",OR($N$36&gt;$N14,AND($N$36=$N14,$O$36&gt;$O14))),1,"")</f>
        <v>1</v>
      </c>
      <c r="CT14" s="17">
        <f>IF(AND(Участники!$A14&lt;&gt;"",OR($N$37&gt;$N14,AND($N$37=$N14,$O$37&gt;$O14))),1,"")</f>
        <v>1</v>
      </c>
      <c r="CU14" s="17">
        <f>IF(AND(Участники!$A14&lt;&gt;"",OR($N$38&gt;$N14,AND($N$38=$N14,$O$38&gt;$O14))),1,"")</f>
        <v>1</v>
      </c>
      <c r="CV14" s="17" t="str">
        <f>IF(AND(Участники!$A14&lt;&gt;"",OR($N$39&gt;$N14,AND($N$39=$N14,$O$39&gt;$O14))),1,"")</f>
        <v/>
      </c>
      <c r="CW14" s="17">
        <f>IF(AND(Участники!$A14&lt;&gt;"",OR($N$40&gt;$N14,AND($N$40=$N14,$O$40&gt;$O14))),1,"")</f>
        <v>1</v>
      </c>
      <c r="CX14" s="17">
        <f>IF(AND(Участники!$A14&lt;&gt;"",OR($N$41&gt;$N14,AND($N$41=$N14,$O$41&gt;$O14))),1,"")</f>
        <v>1</v>
      </c>
      <c r="CY14" s="17">
        <f>IF(AND(Участники!$A14&lt;&gt;"",OR($N$42&gt;$N14,AND($N$42=$N14,$O$42&gt;$O14))),1,"")</f>
        <v>1</v>
      </c>
      <c r="CZ14" s="17">
        <f>IF(AND(Участники!$A14&lt;&gt;"",OR($N$43&gt;$N14,AND($N$43=$N14,$O$43&gt;$O14))),1,"")</f>
        <v>1</v>
      </c>
      <c r="DA14" s="17">
        <f>IF(AND(Участники!$A14&lt;&gt;"",OR($N$44&gt;$N14,AND($N$44=$N14,$O$44&gt;$O14))),1,"")</f>
        <v>1</v>
      </c>
      <c r="DB14" s="17">
        <f>IF(AND(Участники!$A14&lt;&gt;"",OR($N$45&gt;$N14,AND($N$45=$N14,$O$45&gt;$O14))),1,"")</f>
        <v>1</v>
      </c>
      <c r="DC14" s="17">
        <f>IF(AND(Участники!$A14&lt;&gt;"",OR($N$46&gt;$N14,AND($N$46=$N14,$O$46&gt;$O14))),1,"")</f>
        <v>1</v>
      </c>
      <c r="DD14" s="17">
        <f>IF(AND(Участники!$A14&lt;&gt;"",OR($N$47&gt;$N14,AND($N$47=$N14,$O$47&gt;$O14))),1,"")</f>
        <v>1</v>
      </c>
      <c r="DE14" s="17">
        <f>IF(AND(Участники!$A14&lt;&gt;"",OR($N$48&gt;$N14,AND($N$48=$N14,$O$48&gt;$O14))),1,"")</f>
        <v>1</v>
      </c>
      <c r="DF14" s="17">
        <f>IF(AND(Участники!$A14&lt;&gt;"",OR($N$49&gt;$N14,AND($N$49=$N14,$O$49&gt;$O14))),1,"")</f>
        <v>1</v>
      </c>
      <c r="DG14" s="17">
        <f>IF(AND(Участники!$A14&lt;&gt;"",OR($N$50&gt;$N14,AND($N$50=$N14,$O$50&gt;$O14))),1,"")</f>
        <v>1</v>
      </c>
      <c r="DH14" s="17">
        <f>IF(AND(Участники!$A14&lt;&gt;"",OR($N$51&gt;$N14,AND($N$51=$N14,$O$51&gt;$O14))),1,"")</f>
        <v>1</v>
      </c>
      <c r="DI14" s="17">
        <f>IF(AND(Участники!$A14&lt;&gt;"",OR($N$52&gt;$N14,AND($N$52=$N14,$O$52&gt;$O14))),1,"")</f>
        <v>1</v>
      </c>
      <c r="DJ14" s="17">
        <f>IF(AND(Участники!$A14&lt;&gt;"",OR($N$53&gt;$N14,AND($N$53=$N14,$O$53&gt;$O14))),1,"")</f>
        <v>1</v>
      </c>
      <c r="DK14" s="17">
        <f>IF(AND(Участники!$A14&lt;&gt;"",OR($N$54&gt;$N14,AND($N$54=$N14,$O$54&gt;$O14))),1,"")</f>
        <v>1</v>
      </c>
      <c r="DL14" s="17">
        <f>IF(AND(Участники!$A14&lt;&gt;"",OR($N$55&gt;$N14,AND($N$55=$N14,$O$55&gt;$O14))),1,"")</f>
        <v>1</v>
      </c>
      <c r="DM14" s="17">
        <f>IF(AND(Участники!$A14&lt;&gt;"",OR($N$56&gt;$N14,AND($N$56=$N14,$O$56&gt;$O14))),1,"")</f>
        <v>1</v>
      </c>
      <c r="DN14" s="17">
        <f>IF(AND(Участники!$A14&lt;&gt;"",OR($N$57&gt;$N14,AND($N$57=$N14,$O$57&gt;$O14))),1,"")</f>
        <v>1</v>
      </c>
      <c r="DO14" s="17">
        <f>IF(AND(Участники!$A14&lt;&gt;"",OR($N$58&gt;$N14,AND($N$58=$N14,$O$58&gt;$O14))),1,"")</f>
        <v>1</v>
      </c>
      <c r="DP14" s="17">
        <f>IF(AND(Участники!$A14&lt;&gt;"",OR($N$59&gt;$N14,AND($N$59=$N14,$O$59&gt;$O14))),1,"")</f>
        <v>1</v>
      </c>
      <c r="DQ14" s="17">
        <f>IF(AND(Участники!$A14&lt;&gt;"",OR($N$60&gt;$N14,AND($N$60=$N14,$O$60&gt;$O14))),1,"")</f>
        <v>1</v>
      </c>
    </row>
    <row r="15" spans="1:121" x14ac:dyDescent="0.25">
      <c r="A15" s="30" t="str">
        <f>IF(Участники!A15="","",Участники!A15)</f>
        <v>Рабы Божьи</v>
      </c>
      <c r="B15" s="52"/>
      <c r="C15" s="52"/>
      <c r="D15" s="52">
        <v>1</v>
      </c>
      <c r="E15" s="52">
        <v>1</v>
      </c>
      <c r="F15" s="52">
        <v>1</v>
      </c>
      <c r="G15" s="52">
        <v>1</v>
      </c>
      <c r="H15" s="52"/>
      <c r="I15" s="52">
        <v>1</v>
      </c>
      <c r="J15" s="52">
        <v>1</v>
      </c>
      <c r="K15" s="52"/>
      <c r="L15" s="52">
        <v>1</v>
      </c>
      <c r="M15" s="52">
        <v>1</v>
      </c>
      <c r="N15" s="31">
        <f>IF(Участники!A15="","",COUNTA(B15:M15))</f>
        <v>8</v>
      </c>
      <c r="O15" s="31">
        <f>IF(Участники!A15="","",SUMPRODUCT(B$8:M$8,B75:M75))</f>
        <v>88</v>
      </c>
      <c r="P15" s="31" t="str">
        <f>IF(Участники!A15="","",IF($X$61+1=Участники!$B$6-BX$61,$X$61+1,CONCATENATE($X$61+1,"-",Участники!$B$6-BX$61)))</f>
        <v>6-8</v>
      </c>
      <c r="T15" s="17" t="str">
        <f>IF(AND(Участники!$A15&lt;&gt;"",OR($N$11&lt;$N15,AND($N$11=$N15,$O$11&lt;$O15))),1,"")</f>
        <v/>
      </c>
      <c r="U15" s="17">
        <f>IF(AND(Участники!$A15&lt;&gt;"",OR($N$12&lt;$N15,AND($N$12=$N15,$O$12&lt;$O15))),1,"")</f>
        <v>1</v>
      </c>
      <c r="V15" s="17">
        <f>IF(AND(Участники!$A15&lt;&gt;"",OR($N$13&lt;$N15,AND($N$13=$N15,$O$13&lt;$O15))),1,"")</f>
        <v>1</v>
      </c>
      <c r="W15" s="17">
        <f>IF(AND(Участники!$A15&lt;&gt;"",OR($N$14&lt;$N15,AND($N$14=$N15,$O$14&lt;$O15))),1,"")</f>
        <v>1</v>
      </c>
      <c r="X15" s="16" t="str">
        <f>IF(AND(Участники!$A15&lt;&gt;"",OR($N$15&lt;$N15,AND($N$15=$N15,$O$15&lt;$O15))),1,"")</f>
        <v/>
      </c>
      <c r="Y15" s="17">
        <f>IF(AND(Участники!$A15&lt;&gt;"",OR($N$16&lt;$N15,AND($N$16=$N15,$O$16&lt;$O15))),1,"")</f>
        <v>1</v>
      </c>
      <c r="Z15" s="17" t="str">
        <f>IF(AND(Участники!$A15&lt;&gt;"",OR($N$17&lt;$N15,AND($N$17=$N15,$O$17&lt;$O15))),1,"")</f>
        <v/>
      </c>
      <c r="AA15" s="17" t="str">
        <f>IF(AND(Участники!$A15&lt;&gt;"",OR($N$18&lt;$N15,AND($N$18=$N15,$O$18&lt;$O15))),1,"")</f>
        <v/>
      </c>
      <c r="AB15" s="17">
        <f>IF(AND(Участники!$A15&lt;&gt;"",OR($N$19&lt;$N15,AND($N$19=$N15,$O$19&lt;$O15))),1,"")</f>
        <v>1</v>
      </c>
      <c r="AC15" s="17">
        <f>IF(AND(Участники!$A15&lt;&gt;"",OR($N$20&lt;$N15,AND($N$20=$N15,$O$20&lt;$O15))),1,"")</f>
        <v>1</v>
      </c>
      <c r="AD15" s="17">
        <f>IF(AND(Участники!$A15&lt;&gt;"",OR($N$21&lt;$N15,AND($N$21=$N15,$O$21&lt;$O15))),1,"")</f>
        <v>1</v>
      </c>
      <c r="AE15" s="17">
        <f>IF(AND(Участники!$A15&lt;&gt;"",OR($N$22&lt;$N15,AND($N$22=$N15,$O$22&lt;$O15))),1,"")</f>
        <v>1</v>
      </c>
      <c r="AF15" s="17">
        <f>IF(AND(Участники!$A15&lt;&gt;"",OR($N$23&lt;$N15,AND($N$23=$N15,$O$23&lt;$O15))),1,"")</f>
        <v>1</v>
      </c>
      <c r="AG15" s="17">
        <f>IF(AND(Участники!$A15&lt;&gt;"",OR($N$24&lt;$N15,AND($N$24=$N15,$O$24&lt;$O15))),1,"")</f>
        <v>1</v>
      </c>
      <c r="AH15" s="17" t="str">
        <f>IF(AND(Участники!$A15&lt;&gt;"",OR($N$25&lt;$N15,AND($N$25=$N15,$O$25&lt;$O15))),1,"")</f>
        <v/>
      </c>
      <c r="AI15" s="17">
        <f>IF(AND(Участники!$A15&lt;&gt;"",OR($N$26&lt;$N15,AND($N$26=$N15,$O$26&lt;$O15))),1,"")</f>
        <v>1</v>
      </c>
      <c r="AJ15" s="17">
        <f>IF(AND(Участники!$A15&lt;&gt;"",OR($N$27&lt;$N15,AND($N$27=$N15,$O$27&lt;$O15))),1,"")</f>
        <v>1</v>
      </c>
      <c r="AK15" s="17">
        <f>IF(AND(Участники!$A15&lt;&gt;"",OR($N$28&lt;$N15,AND($N$28=$N15,$O$28&lt;$O15))),1,"")</f>
        <v>1</v>
      </c>
      <c r="AL15" s="17">
        <f>IF(AND(Участники!$A15&lt;&gt;"",OR($N$29&lt;$N15,AND($N$29=$N15,$O$29&lt;$O15))),1,"")</f>
        <v>1</v>
      </c>
      <c r="AM15" s="17">
        <f>IF(AND(Участники!$A15&lt;&gt;"",OR($N$30&lt;$N15,AND($N$30=$N15,$O$30&lt;$O15))),1,"")</f>
        <v>1</v>
      </c>
      <c r="AN15" s="17">
        <f>IF(AND(Участники!$A15&lt;&gt;"",OR($N$31&lt;$N15,AND($N$31=$N15,$O$31&lt;$O15))),1,"")</f>
        <v>1</v>
      </c>
      <c r="AO15" s="17" t="str">
        <f>IF(AND(Участники!$A15&lt;&gt;"",OR($N$32&lt;$N15,AND($N$32=$N15,$O$32&lt;$O15))),1,"")</f>
        <v/>
      </c>
      <c r="AP15" s="17">
        <f>IF(AND(Участники!$A15&lt;&gt;"",OR($N$33&lt;$N15,AND($N$33=$N15,$O$33&lt;$O15))),1,"")</f>
        <v>1</v>
      </c>
      <c r="AQ15" s="17" t="str">
        <f>IF(AND(Участники!$A15&lt;&gt;"",OR($N$34&lt;$N15,AND($N$34=$N15,$O$34&lt;$O15))),1,"")</f>
        <v/>
      </c>
      <c r="AR15" s="17">
        <f>IF(AND(Участники!$A15&lt;&gt;"",OR($N$35&lt;$N15,AND($N$35=$N15,$O$35&lt;$O15))),1,"")</f>
        <v>1</v>
      </c>
      <c r="AS15" s="17">
        <f>IF(AND(Участники!$A15&lt;&gt;"",OR($N$36&lt;$N15,AND($N$36=$N15,$O$36&lt;$O15))),1,"")</f>
        <v>1</v>
      </c>
      <c r="AT15" s="17">
        <f>IF(AND(Участники!$A15&lt;&gt;"",OR($N$37&lt;$N15,AND($N$37=$N15,$O$37&lt;$O15))),1,"")</f>
        <v>1</v>
      </c>
      <c r="AU15" s="17">
        <f>IF(AND(Участники!$A15&lt;&gt;"",OR($N$38&lt;$N15,AND($N$38=$N15,$O$38&lt;$O15))),1,"")</f>
        <v>1</v>
      </c>
      <c r="AV15" s="17">
        <f>IF(AND(Участники!$A15&lt;&gt;"",OR($N$39&lt;$N15,AND($N$39=$N15,$O$39&lt;$O15))),1,"")</f>
        <v>1</v>
      </c>
      <c r="AW15" s="17" t="str">
        <f>IF(AND(Участники!$A15&lt;&gt;"",OR($N$40&lt;$N15,AND($N$40=$N15,$O$40&lt;$O15))),1,"")</f>
        <v/>
      </c>
      <c r="AX15" s="17" t="str">
        <f>IF(AND(Участники!$A15&lt;&gt;"",OR($N$41&lt;$N15,AND($N$41=$N15,$O$41&lt;$O15))),1,"")</f>
        <v/>
      </c>
      <c r="AY15" s="17" t="str">
        <f>IF(AND(Участники!$A15&lt;&gt;"",OR($N$42&lt;$N15,AND($N$42=$N15,$O$42&lt;$O15))),1,"")</f>
        <v/>
      </c>
      <c r="AZ15" s="17" t="str">
        <f>IF(AND(Участники!$A15&lt;&gt;"",OR($N$43&lt;$N15,AND($N$43=$N15,$O$43&lt;$O15))),1,"")</f>
        <v/>
      </c>
      <c r="BA15" s="17" t="str">
        <f>IF(AND(Участники!$A15&lt;&gt;"",OR($N$44&lt;$N15,AND($N$44=$N15,$O$44&lt;$O15))),1,"")</f>
        <v/>
      </c>
      <c r="BB15" s="17" t="str">
        <f>IF(AND(Участники!$A15&lt;&gt;"",OR($N$45&lt;$N15,AND($N$45=$N15,$O$45&lt;$O15))),1,"")</f>
        <v/>
      </c>
      <c r="BC15" s="17" t="str">
        <f>IF(AND(Участники!$A15&lt;&gt;"",OR($N$46&lt;$N15,AND($N$46=$N15,$O$46&lt;$O15))),1,"")</f>
        <v/>
      </c>
      <c r="BD15" s="17" t="str">
        <f>IF(AND(Участники!$A15&lt;&gt;"",OR($N$47&lt;$N15,AND($N$47=$N15,$O$47&lt;$O15))),1,"")</f>
        <v/>
      </c>
      <c r="BE15" s="17" t="str">
        <f>IF(AND(Участники!$A15&lt;&gt;"",OR($N$48&lt;$N15,AND($N$48=$N15,$O$48&lt;$O15))),1,"")</f>
        <v/>
      </c>
      <c r="BF15" s="17" t="str">
        <f>IF(AND(Участники!$A15&lt;&gt;"",OR($N$49&lt;$N15,AND($N$49=$N15,$O$49&lt;$O15))),1,"")</f>
        <v/>
      </c>
      <c r="BG15" s="17" t="str">
        <f>IF(AND(Участники!$A15&lt;&gt;"",OR($N$50&lt;$N15,AND($N$50=$N15,$O$50&lt;$O15))),1,"")</f>
        <v/>
      </c>
      <c r="BH15" s="17" t="str">
        <f>IF(AND(Участники!$A15&lt;&gt;"",OR($N$51&lt;$N15,AND($N$51=$N15,$O$51&lt;$O15))),1,"")</f>
        <v/>
      </c>
      <c r="BI15" s="17" t="str">
        <f>IF(AND(Участники!$A15&lt;&gt;"",OR($N$52&lt;$N15,AND($N$52=$N15,$O$52&lt;$O15))),1,"")</f>
        <v/>
      </c>
      <c r="BJ15" s="17" t="str">
        <f>IF(AND(Участники!$A15&lt;&gt;"",OR($N$53&lt;$N15,AND($N$53=$N15,$O$53&lt;$O15))),1,"")</f>
        <v/>
      </c>
      <c r="BK15" s="17" t="str">
        <f>IF(AND(Участники!$A15&lt;&gt;"",OR($N$54&lt;$N15,AND($N$54=$N15,$O$54&lt;$O15))),1,"")</f>
        <v/>
      </c>
      <c r="BL15" s="17" t="str">
        <f>IF(AND(Участники!$A15&lt;&gt;"",OR($N$55&lt;$N15,AND($N$55=$N15,$O$55&lt;$O15))),1,"")</f>
        <v/>
      </c>
      <c r="BM15" s="17" t="str">
        <f>IF(AND(Участники!$A15&lt;&gt;"",OR($N$56&lt;$N15,AND($N$56=$N15,$O$56&lt;$O15))),1,"")</f>
        <v/>
      </c>
      <c r="BN15" s="17" t="str">
        <f>IF(AND(Участники!$A15&lt;&gt;"",OR($N$57&lt;$N15,AND($N$57=$N15,$O$57&lt;$O15))),1,"")</f>
        <v/>
      </c>
      <c r="BO15" s="17" t="str">
        <f>IF(AND(Участники!$A15&lt;&gt;"",OR($N$58&lt;$N15,AND($N$58=$N15,$O$58&lt;$O15))),1,"")</f>
        <v/>
      </c>
      <c r="BP15" s="17" t="str">
        <f>IF(AND(Участники!$A15&lt;&gt;"",OR($N$59&lt;$N15,AND($N$59=$N15,$O$59&lt;$O15))),1,"")</f>
        <v/>
      </c>
      <c r="BQ15" s="17" t="str">
        <f>IF(AND(Участники!$A15&lt;&gt;"",OR($N$60&lt;$N15,AND($N$60=$N15,$O$60&lt;$O15))),1,"")</f>
        <v/>
      </c>
      <c r="BT15" s="17">
        <f>IF(AND(Участники!$A15&lt;&gt;"",OR($N$11&gt;$N15,AND($N$11=$N15,$O$11&gt;$O15))),1,"")</f>
        <v>1</v>
      </c>
      <c r="BU15" s="17" t="str">
        <f>IF(AND(Участники!$A15&lt;&gt;"",OR($N$12&gt;$N15,AND($N$12=$N15,$O$12&gt;$O15))),1,"")</f>
        <v/>
      </c>
      <c r="BV15" s="17" t="str">
        <f>IF(AND(Участники!$A15&lt;&gt;"",OR($N$13&gt;$N15,AND($N$13=$N15,$O$13&gt;$O15))),1,"")</f>
        <v/>
      </c>
      <c r="BW15" s="17" t="str">
        <f>IF(AND(Участники!$A15&lt;&gt;"",OR($N$14&gt;$N15,AND($N$14=$N15,$O$14&gt;$O15))),1,"")</f>
        <v/>
      </c>
      <c r="BX15" s="16" t="str">
        <f>IF(AND(Участники!$A15&lt;&gt;"",OR($N$15&gt;$N15,AND($N$15=$N15,$O$15&gt;$O15))),1,"")</f>
        <v/>
      </c>
      <c r="BY15" s="17" t="str">
        <f>IF(AND(Участники!$A15&lt;&gt;"",OR($N$16&gt;$N15,AND($N$16=$N15,$O$16&gt;$O15))),1,"")</f>
        <v/>
      </c>
      <c r="BZ15" s="17">
        <f>IF(AND(Участники!$A15&lt;&gt;"",OR($N$17&gt;$N15,AND($N$17=$N15,$O$17&gt;$O15))),1,"")</f>
        <v>1</v>
      </c>
      <c r="CA15" s="17" t="str">
        <f>IF(AND(Участники!$A15&lt;&gt;"",OR($N$18&gt;$N15,AND($N$18=$N15,$O$18&gt;$O15))),1,"")</f>
        <v/>
      </c>
      <c r="CB15" s="17" t="str">
        <f>IF(AND(Участники!$A15&lt;&gt;"",OR($N$19&gt;$N15,AND($N$19=$N15,$O$19&gt;$O15))),1,"")</f>
        <v/>
      </c>
      <c r="CC15" s="17" t="str">
        <f>IF(AND(Участники!$A15&lt;&gt;"",OR($N$20&gt;$N15,AND($N$20=$N15,$O$20&gt;$O15))),1,"")</f>
        <v/>
      </c>
      <c r="CD15" s="17" t="str">
        <f>IF(AND(Участники!$A15&lt;&gt;"",OR($N$21&gt;$N15,AND($N$21=$N15,$O$21&gt;$O15))),1,"")</f>
        <v/>
      </c>
      <c r="CE15" s="17" t="str">
        <f>IF(AND(Участники!$A15&lt;&gt;"",OR($N$22&gt;$N15,AND($N$22=$N15,$O$22&gt;$O15))),1,"")</f>
        <v/>
      </c>
      <c r="CF15" s="17" t="str">
        <f>IF(AND(Участники!$A15&lt;&gt;"",OR($N$23&gt;$N15,AND($N$23=$N15,$O$23&gt;$O15))),1,"")</f>
        <v/>
      </c>
      <c r="CG15" s="17" t="str">
        <f>IF(AND(Участники!$A15&lt;&gt;"",OR($N$24&gt;$N15,AND($N$24=$N15,$O$24&gt;$O15))),1,"")</f>
        <v/>
      </c>
      <c r="CH15" s="17">
        <f>IF(AND(Участники!$A15&lt;&gt;"",OR($N$25&gt;$N15,AND($N$25=$N15,$O$25&gt;$O15))),1,"")</f>
        <v>1</v>
      </c>
      <c r="CI15" s="17" t="str">
        <f>IF(AND(Участники!$A15&lt;&gt;"",OR($N$26&gt;$N15,AND($N$26=$N15,$O$26&gt;$O15))),1,"")</f>
        <v/>
      </c>
      <c r="CJ15" s="17" t="str">
        <f>IF(AND(Участники!$A15&lt;&gt;"",OR($N$27&gt;$N15,AND($N$27=$N15,$O$27&gt;$O15))),1,"")</f>
        <v/>
      </c>
      <c r="CK15" s="17" t="str">
        <f>IF(AND(Участники!$A15&lt;&gt;"",OR($N$28&gt;$N15,AND($N$28=$N15,$O$28&gt;$O15))),1,"")</f>
        <v/>
      </c>
      <c r="CL15" s="17" t="str">
        <f>IF(AND(Участники!$A15&lt;&gt;"",OR($N$29&gt;$N15,AND($N$29=$N15,$O$29&gt;$O15))),1,"")</f>
        <v/>
      </c>
      <c r="CM15" s="17" t="str">
        <f>IF(AND(Участники!$A15&lt;&gt;"",OR($N$30&gt;$N15,AND($N$30=$N15,$O$30&gt;$O15))),1,"")</f>
        <v/>
      </c>
      <c r="CN15" s="17" t="str">
        <f>IF(AND(Участники!$A15&lt;&gt;"",OR($N$31&gt;$N15,AND($N$31=$N15,$O$31&gt;$O15))),1,"")</f>
        <v/>
      </c>
      <c r="CO15" s="17" t="str">
        <f>IF(AND(Участники!$A15&lt;&gt;"",OR($N$32&gt;$N15,AND($N$32=$N15,$O$32&gt;$O15))),1,"")</f>
        <v/>
      </c>
      <c r="CP15" s="17" t="str">
        <f>IF(AND(Участники!$A15&lt;&gt;"",OR($N$33&gt;$N15,AND($N$33=$N15,$O$33&gt;$O15))),1,"")</f>
        <v/>
      </c>
      <c r="CQ15" s="17">
        <f>IF(AND(Участники!$A15&lt;&gt;"",OR($N$34&gt;$N15,AND($N$34=$N15,$O$34&gt;$O15))),1,"")</f>
        <v>1</v>
      </c>
      <c r="CR15" s="17" t="str">
        <f>IF(AND(Участники!$A15&lt;&gt;"",OR($N$35&gt;$N15,AND($N$35=$N15,$O$35&gt;$O15))),1,"")</f>
        <v/>
      </c>
      <c r="CS15" s="17" t="str">
        <f>IF(AND(Участники!$A15&lt;&gt;"",OR($N$36&gt;$N15,AND($N$36=$N15,$O$36&gt;$O15))),1,"")</f>
        <v/>
      </c>
      <c r="CT15" s="17" t="str">
        <f>IF(AND(Участники!$A15&lt;&gt;"",OR($N$37&gt;$N15,AND($N$37=$N15,$O$37&gt;$O15))),1,"")</f>
        <v/>
      </c>
      <c r="CU15" s="17" t="str">
        <f>IF(AND(Участники!$A15&lt;&gt;"",OR($N$38&gt;$N15,AND($N$38=$N15,$O$38&gt;$O15))),1,"")</f>
        <v/>
      </c>
      <c r="CV15" s="17" t="str">
        <f>IF(AND(Участники!$A15&lt;&gt;"",OR($N$39&gt;$N15,AND($N$39=$N15,$O$39&gt;$O15))),1,"")</f>
        <v/>
      </c>
      <c r="CW15" s="17">
        <f>IF(AND(Участники!$A15&lt;&gt;"",OR($N$40&gt;$N15,AND($N$40=$N15,$O$40&gt;$O15))),1,"")</f>
        <v>1</v>
      </c>
      <c r="CX15" s="17">
        <f>IF(AND(Участники!$A15&lt;&gt;"",OR($N$41&gt;$N15,AND($N$41=$N15,$O$41&gt;$O15))),1,"")</f>
        <v>1</v>
      </c>
      <c r="CY15" s="17">
        <f>IF(AND(Участники!$A15&lt;&gt;"",OR($N$42&gt;$N15,AND($N$42=$N15,$O$42&gt;$O15))),1,"")</f>
        <v>1</v>
      </c>
      <c r="CZ15" s="17">
        <f>IF(AND(Участники!$A15&lt;&gt;"",OR($N$43&gt;$N15,AND($N$43=$N15,$O$43&gt;$O15))),1,"")</f>
        <v>1</v>
      </c>
      <c r="DA15" s="17">
        <f>IF(AND(Участники!$A15&lt;&gt;"",OR($N$44&gt;$N15,AND($N$44=$N15,$O$44&gt;$O15))),1,"")</f>
        <v>1</v>
      </c>
      <c r="DB15" s="17">
        <f>IF(AND(Участники!$A15&lt;&gt;"",OR($N$45&gt;$N15,AND($N$45=$N15,$O$45&gt;$O15))),1,"")</f>
        <v>1</v>
      </c>
      <c r="DC15" s="17">
        <f>IF(AND(Участники!$A15&lt;&gt;"",OR($N$46&gt;$N15,AND($N$46=$N15,$O$46&gt;$O15))),1,"")</f>
        <v>1</v>
      </c>
      <c r="DD15" s="17">
        <f>IF(AND(Участники!$A15&lt;&gt;"",OR($N$47&gt;$N15,AND($N$47=$N15,$O$47&gt;$O15))),1,"")</f>
        <v>1</v>
      </c>
      <c r="DE15" s="17">
        <f>IF(AND(Участники!$A15&lt;&gt;"",OR($N$48&gt;$N15,AND($N$48=$N15,$O$48&gt;$O15))),1,"")</f>
        <v>1</v>
      </c>
      <c r="DF15" s="17">
        <f>IF(AND(Участники!$A15&lt;&gt;"",OR($N$49&gt;$N15,AND($N$49=$N15,$O$49&gt;$O15))),1,"")</f>
        <v>1</v>
      </c>
      <c r="DG15" s="17">
        <f>IF(AND(Участники!$A15&lt;&gt;"",OR($N$50&gt;$N15,AND($N$50=$N15,$O$50&gt;$O15))),1,"")</f>
        <v>1</v>
      </c>
      <c r="DH15" s="17">
        <f>IF(AND(Участники!$A15&lt;&gt;"",OR($N$51&gt;$N15,AND($N$51=$N15,$O$51&gt;$O15))),1,"")</f>
        <v>1</v>
      </c>
      <c r="DI15" s="17">
        <f>IF(AND(Участники!$A15&lt;&gt;"",OR($N$52&gt;$N15,AND($N$52=$N15,$O$52&gt;$O15))),1,"")</f>
        <v>1</v>
      </c>
      <c r="DJ15" s="17">
        <f>IF(AND(Участники!$A15&lt;&gt;"",OR($N$53&gt;$N15,AND($N$53=$N15,$O$53&gt;$O15))),1,"")</f>
        <v>1</v>
      </c>
      <c r="DK15" s="17">
        <f>IF(AND(Участники!$A15&lt;&gt;"",OR($N$54&gt;$N15,AND($N$54=$N15,$O$54&gt;$O15))),1,"")</f>
        <v>1</v>
      </c>
      <c r="DL15" s="17">
        <f>IF(AND(Участники!$A15&lt;&gt;"",OR($N$55&gt;$N15,AND($N$55=$N15,$O$55&gt;$O15))),1,"")</f>
        <v>1</v>
      </c>
      <c r="DM15" s="17">
        <f>IF(AND(Участники!$A15&lt;&gt;"",OR($N$56&gt;$N15,AND($N$56=$N15,$O$56&gt;$O15))),1,"")</f>
        <v>1</v>
      </c>
      <c r="DN15" s="17">
        <f>IF(AND(Участники!$A15&lt;&gt;"",OR($N$57&gt;$N15,AND($N$57=$N15,$O$57&gt;$O15))),1,"")</f>
        <v>1</v>
      </c>
      <c r="DO15" s="17">
        <f>IF(AND(Участники!$A15&lt;&gt;"",OR($N$58&gt;$N15,AND($N$58=$N15,$O$58&gt;$O15))),1,"")</f>
        <v>1</v>
      </c>
      <c r="DP15" s="17">
        <f>IF(AND(Участники!$A15&lt;&gt;"",OR($N$59&gt;$N15,AND($N$59=$N15,$O$59&gt;$O15))),1,"")</f>
        <v>1</v>
      </c>
      <c r="DQ15" s="17">
        <f>IF(AND(Участники!$A15&lt;&gt;"",OR($N$60&gt;$N15,AND($N$60=$N15,$O$60&gt;$O15))),1,"")</f>
        <v>1</v>
      </c>
    </row>
    <row r="16" spans="1:121" x14ac:dyDescent="0.25">
      <c r="A16" s="29" t="str">
        <f>IF(Участники!A16="","",Участники!A16)</f>
        <v>Стас</v>
      </c>
      <c r="B16" s="52"/>
      <c r="C16" s="52"/>
      <c r="D16" s="52"/>
      <c r="E16" s="52"/>
      <c r="F16" s="52">
        <v>1</v>
      </c>
      <c r="G16" s="52"/>
      <c r="H16" s="52">
        <v>1</v>
      </c>
      <c r="I16" s="52">
        <v>1</v>
      </c>
      <c r="J16" s="52">
        <v>1</v>
      </c>
      <c r="K16" s="52"/>
      <c r="L16" s="52"/>
      <c r="M16" s="52">
        <v>1</v>
      </c>
      <c r="N16" s="15">
        <f>IF(Участники!A16="","",COUNTA(B16:M16))</f>
        <v>5</v>
      </c>
      <c r="O16" s="15">
        <f>IF(Участники!A16="","",SUMPRODUCT(B$8:M$8,B76:M76))</f>
        <v>42</v>
      </c>
      <c r="P16" s="15" t="str">
        <f>IF(Участники!A16="","",IF($Y$61+1=Участники!$B$6-BY$61,$Y$61+1,CONCATENATE($Y$61+1,"-",Участники!$B$6-BY$61)))</f>
        <v>23-24</v>
      </c>
      <c r="T16" s="17" t="str">
        <f>IF(AND(Участники!$A16&lt;&gt;"",OR($N$11&lt;$N16,AND($N$11=$N16,$O$11&lt;$O16))),1,"")</f>
        <v/>
      </c>
      <c r="U16" s="17" t="str">
        <f>IF(AND(Участники!$A16&lt;&gt;"",OR($N$12&lt;$N16,AND($N$12=$N16,$O$12&lt;$O16))),1,"")</f>
        <v/>
      </c>
      <c r="V16" s="17" t="str">
        <f>IF(AND(Участники!$A16&lt;&gt;"",OR($N$13&lt;$N16,AND($N$13=$N16,$O$13&lt;$O16))),1,"")</f>
        <v/>
      </c>
      <c r="W16" s="17">
        <f>IF(AND(Участники!$A16&lt;&gt;"",OR($N$14&lt;$N16,AND($N$14=$N16,$O$14&lt;$O16))),1,"")</f>
        <v>1</v>
      </c>
      <c r="X16" s="17" t="str">
        <f>IF(AND(Участники!$A16&lt;&gt;"",OR($N$15&lt;$N16,AND($N$15=$N16,$O$15&lt;$O16))),1,"")</f>
        <v/>
      </c>
      <c r="Y16" s="16" t="str">
        <f>IF(AND(Участники!$A16&lt;&gt;"",OR($N$16&lt;$N16,AND($N$16=$N16,$O$16&lt;$O16))),1,"")</f>
        <v/>
      </c>
      <c r="Z16" s="17" t="str">
        <f>IF(AND(Участники!$A16&lt;&gt;"",OR($N$17&lt;$N16,AND($N$17=$N16,$O$17&lt;$O16))),1,"")</f>
        <v/>
      </c>
      <c r="AA16" s="17" t="str">
        <f>IF(AND(Участники!$A16&lt;&gt;"",OR($N$18&lt;$N16,AND($N$18=$N16,$O$18&lt;$O16))),1,"")</f>
        <v/>
      </c>
      <c r="AB16" s="17" t="str">
        <f>IF(AND(Участники!$A16&lt;&gt;"",OR($N$19&lt;$N16,AND($N$19=$N16,$O$19&lt;$O16))),1,"")</f>
        <v/>
      </c>
      <c r="AC16" s="17" t="str">
        <f>IF(AND(Участники!$A16&lt;&gt;"",OR($N$20&lt;$N16,AND($N$20=$N16,$O$20&lt;$O16))),1,"")</f>
        <v/>
      </c>
      <c r="AD16" s="17" t="str">
        <f>IF(AND(Участники!$A16&lt;&gt;"",OR($N$21&lt;$N16,AND($N$21=$N16,$O$21&lt;$O16))),1,"")</f>
        <v/>
      </c>
      <c r="AE16" s="17" t="str">
        <f>IF(AND(Участники!$A16&lt;&gt;"",OR($N$22&lt;$N16,AND($N$22=$N16,$O$22&lt;$O16))),1,"")</f>
        <v/>
      </c>
      <c r="AF16" s="17">
        <f>IF(AND(Участники!$A16&lt;&gt;"",OR($N$23&lt;$N16,AND($N$23=$N16,$O$23&lt;$O16))),1,"")</f>
        <v>1</v>
      </c>
      <c r="AG16" s="17">
        <f>IF(AND(Участники!$A16&lt;&gt;"",OR($N$24&lt;$N16,AND($N$24=$N16,$O$24&lt;$O16))),1,"")</f>
        <v>1</v>
      </c>
      <c r="AH16" s="17" t="str">
        <f>IF(AND(Участники!$A16&lt;&gt;"",OR($N$25&lt;$N16,AND($N$25=$N16,$O$25&lt;$O16))),1,"")</f>
        <v/>
      </c>
      <c r="AI16" s="17" t="str">
        <f>IF(AND(Участники!$A16&lt;&gt;"",OR($N$26&lt;$N16,AND($N$26=$N16,$O$26&lt;$O16))),1,"")</f>
        <v/>
      </c>
      <c r="AJ16" s="17" t="str">
        <f>IF(AND(Участники!$A16&lt;&gt;"",OR($N$27&lt;$N16,AND($N$27=$N16,$O$27&lt;$O16))),1,"")</f>
        <v/>
      </c>
      <c r="AK16" s="17" t="str">
        <f>IF(AND(Участники!$A16&lt;&gt;"",OR($N$28&lt;$N16,AND($N$28=$N16,$O$28&lt;$O16))),1,"")</f>
        <v/>
      </c>
      <c r="AL16" s="17" t="str">
        <f>IF(AND(Участники!$A16&lt;&gt;"",OR($N$29&lt;$N16,AND($N$29=$N16,$O$29&lt;$O16))),1,"")</f>
        <v/>
      </c>
      <c r="AM16" s="17" t="str">
        <f>IF(AND(Участники!$A16&lt;&gt;"",OR($N$30&lt;$N16,AND($N$30=$N16,$O$30&lt;$O16))),1,"")</f>
        <v/>
      </c>
      <c r="AN16" s="17">
        <f>IF(AND(Участники!$A16&lt;&gt;"",OR($N$31&lt;$N16,AND($N$31=$N16,$O$31&lt;$O16))),1,"")</f>
        <v>1</v>
      </c>
      <c r="AO16" s="17" t="str">
        <f>IF(AND(Участники!$A16&lt;&gt;"",OR($N$32&lt;$N16,AND($N$32=$N16,$O$32&lt;$O16))),1,"")</f>
        <v/>
      </c>
      <c r="AP16" s="17" t="str">
        <f>IF(AND(Участники!$A16&lt;&gt;"",OR($N$33&lt;$N16,AND($N$33=$N16,$O$33&lt;$O16))),1,"")</f>
        <v/>
      </c>
      <c r="AQ16" s="17" t="str">
        <f>IF(AND(Участники!$A16&lt;&gt;"",OR($N$34&lt;$N16,AND($N$34=$N16,$O$34&lt;$O16))),1,"")</f>
        <v/>
      </c>
      <c r="AR16" s="17" t="str">
        <f>IF(AND(Участники!$A16&lt;&gt;"",OR($N$35&lt;$N16,AND($N$35=$N16,$O$35&lt;$O16))),1,"")</f>
        <v/>
      </c>
      <c r="AS16" s="17">
        <f>IF(AND(Участники!$A16&lt;&gt;"",OR($N$36&lt;$N16,AND($N$36=$N16,$O$36&lt;$O16))),1,"")</f>
        <v>1</v>
      </c>
      <c r="AT16" s="17" t="str">
        <f>IF(AND(Участники!$A16&lt;&gt;"",OR($N$37&lt;$N16,AND($N$37=$N16,$O$37&lt;$O16))),1,"")</f>
        <v/>
      </c>
      <c r="AU16" s="17" t="str">
        <f>IF(AND(Участники!$A16&lt;&gt;"",OR($N$38&lt;$N16,AND($N$38=$N16,$O$38&lt;$O16))),1,"")</f>
        <v/>
      </c>
      <c r="AV16" s="17">
        <f>IF(AND(Участники!$A16&lt;&gt;"",OR($N$39&lt;$N16,AND($N$39=$N16,$O$39&lt;$O16))),1,"")</f>
        <v>1</v>
      </c>
      <c r="AW16" s="17" t="str">
        <f>IF(AND(Участники!$A16&lt;&gt;"",OR($N$40&lt;$N16,AND($N$40=$N16,$O$40&lt;$O16))),1,"")</f>
        <v/>
      </c>
      <c r="AX16" s="17" t="str">
        <f>IF(AND(Участники!$A16&lt;&gt;"",OR($N$41&lt;$N16,AND($N$41=$N16,$O$41&lt;$O16))),1,"")</f>
        <v/>
      </c>
      <c r="AY16" s="17" t="str">
        <f>IF(AND(Участники!$A16&lt;&gt;"",OR($N$42&lt;$N16,AND($N$42=$N16,$O$42&lt;$O16))),1,"")</f>
        <v/>
      </c>
      <c r="AZ16" s="17" t="str">
        <f>IF(AND(Участники!$A16&lt;&gt;"",OR($N$43&lt;$N16,AND($N$43=$N16,$O$43&lt;$O16))),1,"")</f>
        <v/>
      </c>
      <c r="BA16" s="17" t="str">
        <f>IF(AND(Участники!$A16&lt;&gt;"",OR($N$44&lt;$N16,AND($N$44=$N16,$O$44&lt;$O16))),1,"")</f>
        <v/>
      </c>
      <c r="BB16" s="17" t="str">
        <f>IF(AND(Участники!$A16&lt;&gt;"",OR($N$45&lt;$N16,AND($N$45=$N16,$O$45&lt;$O16))),1,"")</f>
        <v/>
      </c>
      <c r="BC16" s="17" t="str">
        <f>IF(AND(Участники!$A16&lt;&gt;"",OR($N$46&lt;$N16,AND($N$46=$N16,$O$46&lt;$O16))),1,"")</f>
        <v/>
      </c>
      <c r="BD16" s="17" t="str">
        <f>IF(AND(Участники!$A16&lt;&gt;"",OR($N$47&lt;$N16,AND($N$47=$N16,$O$47&lt;$O16))),1,"")</f>
        <v/>
      </c>
      <c r="BE16" s="17" t="str">
        <f>IF(AND(Участники!$A16&lt;&gt;"",OR($N$48&lt;$N16,AND($N$48=$N16,$O$48&lt;$O16))),1,"")</f>
        <v/>
      </c>
      <c r="BF16" s="17" t="str">
        <f>IF(AND(Участники!$A16&lt;&gt;"",OR($N$49&lt;$N16,AND($N$49=$N16,$O$49&lt;$O16))),1,"")</f>
        <v/>
      </c>
      <c r="BG16" s="17" t="str">
        <f>IF(AND(Участники!$A16&lt;&gt;"",OR($N$50&lt;$N16,AND($N$50=$N16,$O$50&lt;$O16))),1,"")</f>
        <v/>
      </c>
      <c r="BH16" s="17" t="str">
        <f>IF(AND(Участники!$A16&lt;&gt;"",OR($N$51&lt;$N16,AND($N$51=$N16,$O$51&lt;$O16))),1,"")</f>
        <v/>
      </c>
      <c r="BI16" s="17" t="str">
        <f>IF(AND(Участники!$A16&lt;&gt;"",OR($N$52&lt;$N16,AND($N$52=$N16,$O$52&lt;$O16))),1,"")</f>
        <v/>
      </c>
      <c r="BJ16" s="17" t="str">
        <f>IF(AND(Участники!$A16&lt;&gt;"",OR($N$53&lt;$N16,AND($N$53=$N16,$O$53&lt;$O16))),1,"")</f>
        <v/>
      </c>
      <c r="BK16" s="17" t="str">
        <f>IF(AND(Участники!$A16&lt;&gt;"",OR($N$54&lt;$N16,AND($N$54=$N16,$O$54&lt;$O16))),1,"")</f>
        <v/>
      </c>
      <c r="BL16" s="17" t="str">
        <f>IF(AND(Участники!$A16&lt;&gt;"",OR($N$55&lt;$N16,AND($N$55=$N16,$O$55&lt;$O16))),1,"")</f>
        <v/>
      </c>
      <c r="BM16" s="17" t="str">
        <f>IF(AND(Участники!$A16&lt;&gt;"",OR($N$56&lt;$N16,AND($N$56=$N16,$O$56&lt;$O16))),1,"")</f>
        <v/>
      </c>
      <c r="BN16" s="17" t="str">
        <f>IF(AND(Участники!$A16&lt;&gt;"",OR($N$57&lt;$N16,AND($N$57=$N16,$O$57&lt;$O16))),1,"")</f>
        <v/>
      </c>
      <c r="BO16" s="17" t="str">
        <f>IF(AND(Участники!$A16&lt;&gt;"",OR($N$58&lt;$N16,AND($N$58=$N16,$O$58&lt;$O16))),1,"")</f>
        <v/>
      </c>
      <c r="BP16" s="17" t="str">
        <f>IF(AND(Участники!$A16&lt;&gt;"",OR($N$59&lt;$N16,AND($N$59=$N16,$O$59&lt;$O16))),1,"")</f>
        <v/>
      </c>
      <c r="BQ16" s="17" t="str">
        <f>IF(AND(Участники!$A16&lt;&gt;"",OR($N$60&lt;$N16,AND($N$60=$N16,$O$60&lt;$O16))),1,"")</f>
        <v/>
      </c>
      <c r="BT16" s="17">
        <f>IF(AND(Участники!$A16&lt;&gt;"",OR($N$11&gt;$N16,AND($N$11=$N16,$O$11&gt;$O16))),1,"")</f>
        <v>1</v>
      </c>
      <c r="BU16" s="17">
        <f>IF(AND(Участники!$A16&lt;&gt;"",OR($N$12&gt;$N16,AND($N$12=$N16,$O$12&gt;$O16))),1,"")</f>
        <v>1</v>
      </c>
      <c r="BV16" s="17">
        <f>IF(AND(Участники!$A16&lt;&gt;"",OR($N$13&gt;$N16,AND($N$13=$N16,$O$13&gt;$O16))),1,"")</f>
        <v>1</v>
      </c>
      <c r="BW16" s="17" t="str">
        <f>IF(AND(Участники!$A16&lt;&gt;"",OR($N$14&gt;$N16,AND($N$14=$N16,$O$14&gt;$O16))),1,"")</f>
        <v/>
      </c>
      <c r="BX16" s="17">
        <f>IF(AND(Участники!$A16&lt;&gt;"",OR($N$15&gt;$N16,AND($N$15=$N16,$O$15&gt;$O16))),1,"")</f>
        <v>1</v>
      </c>
      <c r="BY16" s="16" t="str">
        <f>IF(AND(Участники!$A16&lt;&gt;"",OR($N$16&gt;$N16,AND($N$16=$N16,$O$16&gt;$O16))),1,"")</f>
        <v/>
      </c>
      <c r="BZ16" s="17">
        <f>IF(AND(Участники!$A16&lt;&gt;"",OR($N$17&gt;$N16,AND($N$17=$N16,$O$17&gt;$O16))),1,"")</f>
        <v>1</v>
      </c>
      <c r="CA16" s="17">
        <f>IF(AND(Участники!$A16&lt;&gt;"",OR($N$18&gt;$N16,AND($N$18=$N16,$O$18&gt;$O16))),1,"")</f>
        <v>1</v>
      </c>
      <c r="CB16" s="17">
        <f>IF(AND(Участники!$A16&lt;&gt;"",OR($N$19&gt;$N16,AND($N$19=$N16,$O$19&gt;$O16))),1,"")</f>
        <v>1</v>
      </c>
      <c r="CC16" s="17">
        <f>IF(AND(Участники!$A16&lt;&gt;"",OR($N$20&gt;$N16,AND($N$20=$N16,$O$20&gt;$O16))),1,"")</f>
        <v>1</v>
      </c>
      <c r="CD16" s="17">
        <f>IF(AND(Участники!$A16&lt;&gt;"",OR($N$21&gt;$N16,AND($N$21=$N16,$O$21&gt;$O16))),1,"")</f>
        <v>1</v>
      </c>
      <c r="CE16" s="17">
        <f>IF(AND(Участники!$A16&lt;&gt;"",OR($N$22&gt;$N16,AND($N$22=$N16,$O$22&gt;$O16))),1,"")</f>
        <v>1</v>
      </c>
      <c r="CF16" s="17" t="str">
        <f>IF(AND(Участники!$A16&lt;&gt;"",OR($N$23&gt;$N16,AND($N$23=$N16,$O$23&gt;$O16))),1,"")</f>
        <v/>
      </c>
      <c r="CG16" s="17" t="str">
        <f>IF(AND(Участники!$A16&lt;&gt;"",OR($N$24&gt;$N16,AND($N$24=$N16,$O$24&gt;$O16))),1,"")</f>
        <v/>
      </c>
      <c r="CH16" s="17">
        <f>IF(AND(Участники!$A16&lt;&gt;"",OR($N$25&gt;$N16,AND($N$25=$N16,$O$25&gt;$O16))),1,"")</f>
        <v>1</v>
      </c>
      <c r="CI16" s="17">
        <f>IF(AND(Участники!$A16&lt;&gt;"",OR($N$26&gt;$N16,AND($N$26=$N16,$O$26&gt;$O16))),1,"")</f>
        <v>1</v>
      </c>
      <c r="CJ16" s="17">
        <f>IF(AND(Участники!$A16&lt;&gt;"",OR($N$27&gt;$N16,AND($N$27=$N16,$O$27&gt;$O16))),1,"")</f>
        <v>1</v>
      </c>
      <c r="CK16" s="17">
        <f>IF(AND(Участники!$A16&lt;&gt;"",OR($N$28&gt;$N16,AND($N$28=$N16,$O$28&gt;$O16))),1,"")</f>
        <v>1</v>
      </c>
      <c r="CL16" s="17">
        <f>IF(AND(Участники!$A16&lt;&gt;"",OR($N$29&gt;$N16,AND($N$29=$N16,$O$29&gt;$O16))),1,"")</f>
        <v>1</v>
      </c>
      <c r="CM16" s="17" t="str">
        <f>IF(AND(Участники!$A16&lt;&gt;"",OR($N$30&gt;$N16,AND($N$30=$N16,$O$30&gt;$O16))),1,"")</f>
        <v/>
      </c>
      <c r="CN16" s="17" t="str">
        <f>IF(AND(Участники!$A16&lt;&gt;"",OR($N$31&gt;$N16,AND($N$31=$N16,$O$31&gt;$O16))),1,"")</f>
        <v/>
      </c>
      <c r="CO16" s="17">
        <f>IF(AND(Участники!$A16&lt;&gt;"",OR($N$32&gt;$N16,AND($N$32=$N16,$O$32&gt;$O16))),1,"")</f>
        <v>1</v>
      </c>
      <c r="CP16" s="17">
        <f>IF(AND(Участники!$A16&lt;&gt;"",OR($N$33&gt;$N16,AND($N$33=$N16,$O$33&gt;$O16))),1,"")</f>
        <v>1</v>
      </c>
      <c r="CQ16" s="17">
        <f>IF(AND(Участники!$A16&lt;&gt;"",OR($N$34&gt;$N16,AND($N$34=$N16,$O$34&gt;$O16))),1,"")</f>
        <v>1</v>
      </c>
      <c r="CR16" s="17">
        <f>IF(AND(Участники!$A16&lt;&gt;"",OR($N$35&gt;$N16,AND($N$35=$N16,$O$35&gt;$O16))),1,"")</f>
        <v>1</v>
      </c>
      <c r="CS16" s="17" t="str">
        <f>IF(AND(Участники!$A16&lt;&gt;"",OR($N$36&gt;$N16,AND($N$36=$N16,$O$36&gt;$O16))),1,"")</f>
        <v/>
      </c>
      <c r="CT16" s="17">
        <f>IF(AND(Участники!$A16&lt;&gt;"",OR($N$37&gt;$N16,AND($N$37=$N16,$O$37&gt;$O16))),1,"")</f>
        <v>1</v>
      </c>
      <c r="CU16" s="17">
        <f>IF(AND(Участники!$A16&lt;&gt;"",OR($N$38&gt;$N16,AND($N$38=$N16,$O$38&gt;$O16))),1,"")</f>
        <v>1</v>
      </c>
      <c r="CV16" s="17" t="str">
        <f>IF(AND(Участники!$A16&lt;&gt;"",OR($N$39&gt;$N16,AND($N$39=$N16,$O$39&gt;$O16))),1,"")</f>
        <v/>
      </c>
      <c r="CW16" s="17">
        <f>IF(AND(Участники!$A16&lt;&gt;"",OR($N$40&gt;$N16,AND($N$40=$N16,$O$40&gt;$O16))),1,"")</f>
        <v>1</v>
      </c>
      <c r="CX16" s="17">
        <f>IF(AND(Участники!$A16&lt;&gt;"",OR($N$41&gt;$N16,AND($N$41=$N16,$O$41&gt;$O16))),1,"")</f>
        <v>1</v>
      </c>
      <c r="CY16" s="17">
        <f>IF(AND(Участники!$A16&lt;&gt;"",OR($N$42&gt;$N16,AND($N$42=$N16,$O$42&gt;$O16))),1,"")</f>
        <v>1</v>
      </c>
      <c r="CZ16" s="17">
        <f>IF(AND(Участники!$A16&lt;&gt;"",OR($N$43&gt;$N16,AND($N$43=$N16,$O$43&gt;$O16))),1,"")</f>
        <v>1</v>
      </c>
      <c r="DA16" s="17">
        <f>IF(AND(Участники!$A16&lt;&gt;"",OR($N$44&gt;$N16,AND($N$44=$N16,$O$44&gt;$O16))),1,"")</f>
        <v>1</v>
      </c>
      <c r="DB16" s="17">
        <f>IF(AND(Участники!$A16&lt;&gt;"",OR($N$45&gt;$N16,AND($N$45=$N16,$O$45&gt;$O16))),1,"")</f>
        <v>1</v>
      </c>
      <c r="DC16" s="17">
        <f>IF(AND(Участники!$A16&lt;&gt;"",OR($N$46&gt;$N16,AND($N$46=$N16,$O$46&gt;$O16))),1,"")</f>
        <v>1</v>
      </c>
      <c r="DD16" s="17">
        <f>IF(AND(Участники!$A16&lt;&gt;"",OR($N$47&gt;$N16,AND($N$47=$N16,$O$47&gt;$O16))),1,"")</f>
        <v>1</v>
      </c>
      <c r="DE16" s="17">
        <f>IF(AND(Участники!$A16&lt;&gt;"",OR($N$48&gt;$N16,AND($N$48=$N16,$O$48&gt;$O16))),1,"")</f>
        <v>1</v>
      </c>
      <c r="DF16" s="17">
        <f>IF(AND(Участники!$A16&lt;&gt;"",OR($N$49&gt;$N16,AND($N$49=$N16,$O$49&gt;$O16))),1,"")</f>
        <v>1</v>
      </c>
      <c r="DG16" s="17">
        <f>IF(AND(Участники!$A16&lt;&gt;"",OR($N$50&gt;$N16,AND($N$50=$N16,$O$50&gt;$O16))),1,"")</f>
        <v>1</v>
      </c>
      <c r="DH16" s="17">
        <f>IF(AND(Участники!$A16&lt;&gt;"",OR($N$51&gt;$N16,AND($N$51=$N16,$O$51&gt;$O16))),1,"")</f>
        <v>1</v>
      </c>
      <c r="DI16" s="17">
        <f>IF(AND(Участники!$A16&lt;&gt;"",OR($N$52&gt;$N16,AND($N$52=$N16,$O$52&gt;$O16))),1,"")</f>
        <v>1</v>
      </c>
      <c r="DJ16" s="17">
        <f>IF(AND(Участники!$A16&lt;&gt;"",OR($N$53&gt;$N16,AND($N$53=$N16,$O$53&gt;$O16))),1,"")</f>
        <v>1</v>
      </c>
      <c r="DK16" s="17">
        <f>IF(AND(Участники!$A16&lt;&gt;"",OR($N$54&gt;$N16,AND($N$54=$N16,$O$54&gt;$O16))),1,"")</f>
        <v>1</v>
      </c>
      <c r="DL16" s="17">
        <f>IF(AND(Участники!$A16&lt;&gt;"",OR($N$55&gt;$N16,AND($N$55=$N16,$O$55&gt;$O16))),1,"")</f>
        <v>1</v>
      </c>
      <c r="DM16" s="17">
        <f>IF(AND(Участники!$A16&lt;&gt;"",OR($N$56&gt;$N16,AND($N$56=$N16,$O$56&gt;$O16))),1,"")</f>
        <v>1</v>
      </c>
      <c r="DN16" s="17">
        <f>IF(AND(Участники!$A16&lt;&gt;"",OR($N$57&gt;$N16,AND($N$57=$N16,$O$57&gt;$O16))),1,"")</f>
        <v>1</v>
      </c>
      <c r="DO16" s="17">
        <f>IF(AND(Участники!$A16&lt;&gt;"",OR($N$58&gt;$N16,AND($N$58=$N16,$O$58&gt;$O16))),1,"")</f>
        <v>1</v>
      </c>
      <c r="DP16" s="17">
        <f>IF(AND(Участники!$A16&lt;&gt;"",OR($N$59&gt;$N16,AND($N$59=$N16,$O$59&gt;$O16))),1,"")</f>
        <v>1</v>
      </c>
      <c r="DQ16" s="17">
        <f>IF(AND(Участники!$A16&lt;&gt;"",OR($N$60&gt;$N16,AND($N$60=$N16,$O$60&gt;$O16))),1,"")</f>
        <v>1</v>
      </c>
    </row>
    <row r="17" spans="1:121" x14ac:dyDescent="0.25">
      <c r="A17" s="29" t="str">
        <f>IF(Участники!A17="","",Участники!A17)</f>
        <v xml:space="preserve">Борецкий </v>
      </c>
      <c r="B17" s="52"/>
      <c r="C17" s="52">
        <v>1</v>
      </c>
      <c r="D17" s="52">
        <v>1</v>
      </c>
      <c r="E17" s="52">
        <v>1</v>
      </c>
      <c r="F17" s="52">
        <v>1</v>
      </c>
      <c r="G17" s="52">
        <v>1</v>
      </c>
      <c r="H17" s="52">
        <v>1</v>
      </c>
      <c r="I17" s="52">
        <v>1</v>
      </c>
      <c r="J17" s="52">
        <v>1</v>
      </c>
      <c r="K17" s="52">
        <v>1</v>
      </c>
      <c r="L17" s="52">
        <v>1</v>
      </c>
      <c r="M17" s="52">
        <v>1</v>
      </c>
      <c r="N17" s="15">
        <f>IF(Участники!A17="","",COUNTA(B17:M17))</f>
        <v>11</v>
      </c>
      <c r="O17" s="15">
        <f>IF(Участники!A17="","",SUMPRODUCT(B$8:M$8,B77:M77))</f>
        <v>145</v>
      </c>
      <c r="P17" s="15">
        <f>IF(Участники!A17="","",IF($Z$61+1=Участники!$B$6-BZ$61,$Z$61+1,CONCATENATE($Z$61+1,"-",Участники!$B$6-BZ$61)))</f>
        <v>1</v>
      </c>
      <c r="T17" s="17">
        <f>IF(AND(Участники!$A17&lt;&gt;"",OR($N$11&lt;$N17,AND($N$11=$N17,$O$11&lt;$O17))),1,"")</f>
        <v>1</v>
      </c>
      <c r="U17" s="17">
        <f>IF(AND(Участники!$A17&lt;&gt;"",OR($N$12&lt;$N17,AND($N$12=$N17,$O$12&lt;$O17))),1,"")</f>
        <v>1</v>
      </c>
      <c r="V17" s="17">
        <f>IF(AND(Участники!$A17&lt;&gt;"",OR($N$13&lt;$N17,AND($N$13=$N17,$O$13&lt;$O17))),1,"")</f>
        <v>1</v>
      </c>
      <c r="W17" s="17">
        <f>IF(AND(Участники!$A17&lt;&gt;"",OR($N$14&lt;$N17,AND($N$14=$N17,$O$14&lt;$O17))),1,"")</f>
        <v>1</v>
      </c>
      <c r="X17" s="17">
        <f>IF(AND(Участники!$A17&lt;&gt;"",OR($N$15&lt;$N17,AND($N$15=$N17,$O$15&lt;$O17))),1,"")</f>
        <v>1</v>
      </c>
      <c r="Y17" s="17">
        <f>IF(AND(Участники!$A17&lt;&gt;"",OR($N$16&lt;$N17,AND($N$16=$N17,$O$16&lt;$O17))),1,"")</f>
        <v>1</v>
      </c>
      <c r="Z17" s="16" t="str">
        <f>IF(AND(Участники!$A17&lt;&gt;"",OR($N$17&lt;$N17,AND($N$17=$N17,$O$17&lt;$O17))),1,"")</f>
        <v/>
      </c>
      <c r="AA17" s="17">
        <f>IF(AND(Участники!$A17&lt;&gt;"",OR($N$18&lt;$N17,AND($N$18=$N17,$O$18&lt;$O17))),1,"")</f>
        <v>1</v>
      </c>
      <c r="AB17" s="17">
        <f>IF(AND(Участники!$A17&lt;&gt;"",OR($N$19&lt;$N17,AND($N$19=$N17,$O$19&lt;$O17))),1,"")</f>
        <v>1</v>
      </c>
      <c r="AC17" s="17">
        <f>IF(AND(Участники!$A17&lt;&gt;"",OR($N$20&lt;$N17,AND($N$20=$N17,$O$20&lt;$O17))),1,"")</f>
        <v>1</v>
      </c>
      <c r="AD17" s="17">
        <f>IF(AND(Участники!$A17&lt;&gt;"",OR($N$21&lt;$N17,AND($N$21=$N17,$O$21&lt;$O17))),1,"")</f>
        <v>1</v>
      </c>
      <c r="AE17" s="17">
        <f>IF(AND(Участники!$A17&lt;&gt;"",OR($N$22&lt;$N17,AND($N$22=$N17,$O$22&lt;$O17))),1,"")</f>
        <v>1</v>
      </c>
      <c r="AF17" s="17">
        <f>IF(AND(Участники!$A17&lt;&gt;"",OR($N$23&lt;$N17,AND($N$23=$N17,$O$23&lt;$O17))),1,"")</f>
        <v>1</v>
      </c>
      <c r="AG17" s="17">
        <f>IF(AND(Участники!$A17&lt;&gt;"",OR($N$24&lt;$N17,AND($N$24=$N17,$O$24&lt;$O17))),1,"")</f>
        <v>1</v>
      </c>
      <c r="AH17" s="17">
        <f>IF(AND(Участники!$A17&lt;&gt;"",OR($N$25&lt;$N17,AND($N$25=$N17,$O$25&lt;$O17))),1,"")</f>
        <v>1</v>
      </c>
      <c r="AI17" s="17">
        <f>IF(AND(Участники!$A17&lt;&gt;"",OR($N$26&lt;$N17,AND($N$26=$N17,$O$26&lt;$O17))),1,"")</f>
        <v>1</v>
      </c>
      <c r="AJ17" s="17">
        <f>IF(AND(Участники!$A17&lt;&gt;"",OR($N$27&lt;$N17,AND($N$27=$N17,$O$27&lt;$O17))),1,"")</f>
        <v>1</v>
      </c>
      <c r="AK17" s="17">
        <f>IF(AND(Участники!$A17&lt;&gt;"",OR($N$28&lt;$N17,AND($N$28=$N17,$O$28&lt;$O17))),1,"")</f>
        <v>1</v>
      </c>
      <c r="AL17" s="17">
        <f>IF(AND(Участники!$A17&lt;&gt;"",OR($N$29&lt;$N17,AND($N$29=$N17,$O$29&lt;$O17))),1,"")</f>
        <v>1</v>
      </c>
      <c r="AM17" s="17">
        <f>IF(AND(Участники!$A17&lt;&gt;"",OR($N$30&lt;$N17,AND($N$30=$N17,$O$30&lt;$O17))),1,"")</f>
        <v>1</v>
      </c>
      <c r="AN17" s="17">
        <f>IF(AND(Участники!$A17&lt;&gt;"",OR($N$31&lt;$N17,AND($N$31=$N17,$O$31&lt;$O17))),1,"")</f>
        <v>1</v>
      </c>
      <c r="AO17" s="17">
        <f>IF(AND(Участники!$A17&lt;&gt;"",OR($N$32&lt;$N17,AND($N$32=$N17,$O$32&lt;$O17))),1,"")</f>
        <v>1</v>
      </c>
      <c r="AP17" s="17">
        <f>IF(AND(Участники!$A17&lt;&gt;"",OR($N$33&lt;$N17,AND($N$33=$N17,$O$33&lt;$O17))),1,"")</f>
        <v>1</v>
      </c>
      <c r="AQ17" s="17">
        <f>IF(AND(Участники!$A17&lt;&gt;"",OR($N$34&lt;$N17,AND($N$34=$N17,$O$34&lt;$O17))),1,"")</f>
        <v>1</v>
      </c>
      <c r="AR17" s="17">
        <f>IF(AND(Участники!$A17&lt;&gt;"",OR($N$35&lt;$N17,AND($N$35=$N17,$O$35&lt;$O17))),1,"")</f>
        <v>1</v>
      </c>
      <c r="AS17" s="17">
        <f>IF(AND(Участники!$A17&lt;&gt;"",OR($N$36&lt;$N17,AND($N$36=$N17,$O$36&lt;$O17))),1,"")</f>
        <v>1</v>
      </c>
      <c r="AT17" s="17">
        <f>IF(AND(Участники!$A17&lt;&gt;"",OR($N$37&lt;$N17,AND($N$37=$N17,$O$37&lt;$O17))),1,"")</f>
        <v>1</v>
      </c>
      <c r="AU17" s="17">
        <f>IF(AND(Участники!$A17&lt;&gt;"",OR($N$38&lt;$N17,AND($N$38=$N17,$O$38&lt;$O17))),1,"")</f>
        <v>1</v>
      </c>
      <c r="AV17" s="17">
        <f>IF(AND(Участники!$A17&lt;&gt;"",OR($N$39&lt;$N17,AND($N$39=$N17,$O$39&lt;$O17))),1,"")</f>
        <v>1</v>
      </c>
      <c r="AW17" s="17">
        <f>IF(AND(Участники!$A17&lt;&gt;"",OR($N$40&lt;$N17,AND($N$40=$N17,$O$40&lt;$O17))),1,"")</f>
        <v>1</v>
      </c>
      <c r="AX17" s="17" t="str">
        <f>IF(AND(Участники!$A17&lt;&gt;"",OR($N$41&lt;$N17,AND($N$41=$N17,$O$41&lt;$O17))),1,"")</f>
        <v/>
      </c>
      <c r="AY17" s="17" t="str">
        <f>IF(AND(Участники!$A17&lt;&gt;"",OR($N$42&lt;$N17,AND($N$42=$N17,$O$42&lt;$O17))),1,"")</f>
        <v/>
      </c>
      <c r="AZ17" s="17" t="str">
        <f>IF(AND(Участники!$A17&lt;&gt;"",OR($N$43&lt;$N17,AND($N$43=$N17,$O$43&lt;$O17))),1,"")</f>
        <v/>
      </c>
      <c r="BA17" s="17" t="str">
        <f>IF(AND(Участники!$A17&lt;&gt;"",OR($N$44&lt;$N17,AND($N$44=$N17,$O$44&lt;$O17))),1,"")</f>
        <v/>
      </c>
      <c r="BB17" s="17" t="str">
        <f>IF(AND(Участники!$A17&lt;&gt;"",OR($N$45&lt;$N17,AND($N$45=$N17,$O$45&lt;$O17))),1,"")</f>
        <v/>
      </c>
      <c r="BC17" s="17" t="str">
        <f>IF(AND(Участники!$A17&lt;&gt;"",OR($N$46&lt;$N17,AND($N$46=$N17,$O$46&lt;$O17))),1,"")</f>
        <v/>
      </c>
      <c r="BD17" s="17" t="str">
        <f>IF(AND(Участники!$A17&lt;&gt;"",OR($N$47&lt;$N17,AND($N$47=$N17,$O$47&lt;$O17))),1,"")</f>
        <v/>
      </c>
      <c r="BE17" s="17" t="str">
        <f>IF(AND(Участники!$A17&lt;&gt;"",OR($N$48&lt;$N17,AND($N$48=$N17,$O$48&lt;$O17))),1,"")</f>
        <v/>
      </c>
      <c r="BF17" s="17" t="str">
        <f>IF(AND(Участники!$A17&lt;&gt;"",OR($N$49&lt;$N17,AND($N$49=$N17,$O$49&lt;$O17))),1,"")</f>
        <v/>
      </c>
      <c r="BG17" s="17" t="str">
        <f>IF(AND(Участники!$A17&lt;&gt;"",OR($N$50&lt;$N17,AND($N$50=$N17,$O$50&lt;$O17))),1,"")</f>
        <v/>
      </c>
      <c r="BH17" s="17" t="str">
        <f>IF(AND(Участники!$A17&lt;&gt;"",OR($N$51&lt;$N17,AND($N$51=$N17,$O$51&lt;$O17))),1,"")</f>
        <v/>
      </c>
      <c r="BI17" s="17" t="str">
        <f>IF(AND(Участники!$A17&lt;&gt;"",OR($N$52&lt;$N17,AND($N$52=$N17,$O$52&lt;$O17))),1,"")</f>
        <v/>
      </c>
      <c r="BJ17" s="17" t="str">
        <f>IF(AND(Участники!$A17&lt;&gt;"",OR($N$53&lt;$N17,AND($N$53=$N17,$O$53&lt;$O17))),1,"")</f>
        <v/>
      </c>
      <c r="BK17" s="17" t="str">
        <f>IF(AND(Участники!$A17&lt;&gt;"",OR($N$54&lt;$N17,AND($N$54=$N17,$O$54&lt;$O17))),1,"")</f>
        <v/>
      </c>
      <c r="BL17" s="17" t="str">
        <f>IF(AND(Участники!$A17&lt;&gt;"",OR($N$55&lt;$N17,AND($N$55=$N17,$O$55&lt;$O17))),1,"")</f>
        <v/>
      </c>
      <c r="BM17" s="17" t="str">
        <f>IF(AND(Участники!$A17&lt;&gt;"",OR($N$56&lt;$N17,AND($N$56=$N17,$O$56&lt;$O17))),1,"")</f>
        <v/>
      </c>
      <c r="BN17" s="17" t="str">
        <f>IF(AND(Участники!$A17&lt;&gt;"",OR($N$57&lt;$N17,AND($N$57=$N17,$O$57&lt;$O17))),1,"")</f>
        <v/>
      </c>
      <c r="BO17" s="17" t="str">
        <f>IF(AND(Участники!$A17&lt;&gt;"",OR($N$58&lt;$N17,AND($N$58=$N17,$O$58&lt;$O17))),1,"")</f>
        <v/>
      </c>
      <c r="BP17" s="17" t="str">
        <f>IF(AND(Участники!$A17&lt;&gt;"",OR($N$59&lt;$N17,AND($N$59=$N17,$O$59&lt;$O17))),1,"")</f>
        <v/>
      </c>
      <c r="BQ17" s="17" t="str">
        <f>IF(AND(Участники!$A17&lt;&gt;"",OR($N$60&lt;$N17,AND($N$60=$N17,$O$60&lt;$O17))),1,"")</f>
        <v/>
      </c>
      <c r="BT17" s="17" t="str">
        <f>IF(AND(Участники!$A17&lt;&gt;"",OR($N$11&gt;$N17,AND($N$11=$N17,$O$11&gt;$O17))),1,"")</f>
        <v/>
      </c>
      <c r="BU17" s="17" t="str">
        <f>IF(AND(Участники!$A17&lt;&gt;"",OR($N$12&gt;$N17,AND($N$12=$N17,$O$12&gt;$O17))),1,"")</f>
        <v/>
      </c>
      <c r="BV17" s="17" t="str">
        <f>IF(AND(Участники!$A17&lt;&gt;"",OR($N$13&gt;$N17,AND($N$13=$N17,$O$13&gt;$O17))),1,"")</f>
        <v/>
      </c>
      <c r="BW17" s="17" t="str">
        <f>IF(AND(Участники!$A17&lt;&gt;"",OR($N$14&gt;$N17,AND($N$14=$N17,$O$14&gt;$O17))),1,"")</f>
        <v/>
      </c>
      <c r="BX17" s="17" t="str">
        <f>IF(AND(Участники!$A17&lt;&gt;"",OR($N$15&gt;$N17,AND($N$15=$N17,$O$15&gt;$O17))),1,"")</f>
        <v/>
      </c>
      <c r="BY17" s="17" t="str">
        <f>IF(AND(Участники!$A17&lt;&gt;"",OR($N$16&gt;$N17,AND($N$16=$N17,$O$16&gt;$O17))),1,"")</f>
        <v/>
      </c>
      <c r="BZ17" s="16" t="str">
        <f>IF(AND(Участники!$A17&lt;&gt;"",OR($N$17&gt;$N17,AND($N$17=$N17,$O$17&gt;$O17))),1,"")</f>
        <v/>
      </c>
      <c r="CA17" s="17" t="str">
        <f>IF(AND(Участники!$A17&lt;&gt;"",OR($N$18&gt;$N17,AND($N$18=$N17,$O$18&gt;$O17))),1,"")</f>
        <v/>
      </c>
      <c r="CB17" s="17" t="str">
        <f>IF(AND(Участники!$A17&lt;&gt;"",OR($N$19&gt;$N17,AND($N$19=$N17,$O$19&gt;$O17))),1,"")</f>
        <v/>
      </c>
      <c r="CC17" s="17" t="str">
        <f>IF(AND(Участники!$A17&lt;&gt;"",OR($N$20&gt;$N17,AND($N$20=$N17,$O$20&gt;$O17))),1,"")</f>
        <v/>
      </c>
      <c r="CD17" s="17" t="str">
        <f>IF(AND(Участники!$A17&lt;&gt;"",OR($N$21&gt;$N17,AND($N$21=$N17,$O$21&gt;$O17))),1,"")</f>
        <v/>
      </c>
      <c r="CE17" s="17" t="str">
        <f>IF(AND(Участники!$A17&lt;&gt;"",OR($N$22&gt;$N17,AND($N$22=$N17,$O$22&gt;$O17))),1,"")</f>
        <v/>
      </c>
      <c r="CF17" s="17" t="str">
        <f>IF(AND(Участники!$A17&lt;&gt;"",OR($N$23&gt;$N17,AND($N$23=$N17,$O$23&gt;$O17))),1,"")</f>
        <v/>
      </c>
      <c r="CG17" s="17" t="str">
        <f>IF(AND(Участники!$A17&lt;&gt;"",OR($N$24&gt;$N17,AND($N$24=$N17,$O$24&gt;$O17))),1,"")</f>
        <v/>
      </c>
      <c r="CH17" s="17" t="str">
        <f>IF(AND(Участники!$A17&lt;&gt;"",OR($N$25&gt;$N17,AND($N$25=$N17,$O$25&gt;$O17))),1,"")</f>
        <v/>
      </c>
      <c r="CI17" s="17" t="str">
        <f>IF(AND(Участники!$A17&lt;&gt;"",OR($N$26&gt;$N17,AND($N$26=$N17,$O$26&gt;$O17))),1,"")</f>
        <v/>
      </c>
      <c r="CJ17" s="17" t="str">
        <f>IF(AND(Участники!$A17&lt;&gt;"",OR($N$27&gt;$N17,AND($N$27=$N17,$O$27&gt;$O17))),1,"")</f>
        <v/>
      </c>
      <c r="CK17" s="17" t="str">
        <f>IF(AND(Участники!$A17&lt;&gt;"",OR($N$28&gt;$N17,AND($N$28=$N17,$O$28&gt;$O17))),1,"")</f>
        <v/>
      </c>
      <c r="CL17" s="17" t="str">
        <f>IF(AND(Участники!$A17&lt;&gt;"",OR($N$29&gt;$N17,AND($N$29=$N17,$O$29&gt;$O17))),1,"")</f>
        <v/>
      </c>
      <c r="CM17" s="17" t="str">
        <f>IF(AND(Участники!$A17&lt;&gt;"",OR($N$30&gt;$N17,AND($N$30=$N17,$O$30&gt;$O17))),1,"")</f>
        <v/>
      </c>
      <c r="CN17" s="17" t="str">
        <f>IF(AND(Участники!$A17&lt;&gt;"",OR($N$31&gt;$N17,AND($N$31=$N17,$O$31&gt;$O17))),1,"")</f>
        <v/>
      </c>
      <c r="CO17" s="17" t="str">
        <f>IF(AND(Участники!$A17&lt;&gt;"",OR($N$32&gt;$N17,AND($N$32=$N17,$O$32&gt;$O17))),1,"")</f>
        <v/>
      </c>
      <c r="CP17" s="17" t="str">
        <f>IF(AND(Участники!$A17&lt;&gt;"",OR($N$33&gt;$N17,AND($N$33=$N17,$O$33&gt;$O17))),1,"")</f>
        <v/>
      </c>
      <c r="CQ17" s="17" t="str">
        <f>IF(AND(Участники!$A17&lt;&gt;"",OR($N$34&gt;$N17,AND($N$34=$N17,$O$34&gt;$O17))),1,"")</f>
        <v/>
      </c>
      <c r="CR17" s="17" t="str">
        <f>IF(AND(Участники!$A17&lt;&gt;"",OR($N$35&gt;$N17,AND($N$35=$N17,$O$35&gt;$O17))),1,"")</f>
        <v/>
      </c>
      <c r="CS17" s="17" t="str">
        <f>IF(AND(Участники!$A17&lt;&gt;"",OR($N$36&gt;$N17,AND($N$36=$N17,$O$36&gt;$O17))),1,"")</f>
        <v/>
      </c>
      <c r="CT17" s="17" t="str">
        <f>IF(AND(Участники!$A17&lt;&gt;"",OR($N$37&gt;$N17,AND($N$37=$N17,$O$37&gt;$O17))),1,"")</f>
        <v/>
      </c>
      <c r="CU17" s="17" t="str">
        <f>IF(AND(Участники!$A17&lt;&gt;"",OR($N$38&gt;$N17,AND($N$38=$N17,$O$38&gt;$O17))),1,"")</f>
        <v/>
      </c>
      <c r="CV17" s="17" t="str">
        <f>IF(AND(Участники!$A17&lt;&gt;"",OR($N$39&gt;$N17,AND($N$39=$N17,$O$39&gt;$O17))),1,"")</f>
        <v/>
      </c>
      <c r="CW17" s="17" t="str">
        <f>IF(AND(Участники!$A17&lt;&gt;"",OR($N$40&gt;$N17,AND($N$40=$N17,$O$40&gt;$O17))),1,"")</f>
        <v/>
      </c>
      <c r="CX17" s="17">
        <f>IF(AND(Участники!$A17&lt;&gt;"",OR($N$41&gt;$N17,AND($N$41=$N17,$O$41&gt;$O17))),1,"")</f>
        <v>1</v>
      </c>
      <c r="CY17" s="17">
        <f>IF(AND(Участники!$A17&lt;&gt;"",OR($N$42&gt;$N17,AND($N$42=$N17,$O$42&gt;$O17))),1,"")</f>
        <v>1</v>
      </c>
      <c r="CZ17" s="17">
        <f>IF(AND(Участники!$A17&lt;&gt;"",OR($N$43&gt;$N17,AND($N$43=$N17,$O$43&gt;$O17))),1,"")</f>
        <v>1</v>
      </c>
      <c r="DA17" s="17">
        <f>IF(AND(Участники!$A17&lt;&gt;"",OR($N$44&gt;$N17,AND($N$44=$N17,$O$44&gt;$O17))),1,"")</f>
        <v>1</v>
      </c>
      <c r="DB17" s="17">
        <f>IF(AND(Участники!$A17&lt;&gt;"",OR($N$45&gt;$N17,AND($N$45=$N17,$O$45&gt;$O17))),1,"")</f>
        <v>1</v>
      </c>
      <c r="DC17" s="17">
        <f>IF(AND(Участники!$A17&lt;&gt;"",OR($N$46&gt;$N17,AND($N$46=$N17,$O$46&gt;$O17))),1,"")</f>
        <v>1</v>
      </c>
      <c r="DD17" s="17">
        <f>IF(AND(Участники!$A17&lt;&gt;"",OR($N$47&gt;$N17,AND($N$47=$N17,$O$47&gt;$O17))),1,"")</f>
        <v>1</v>
      </c>
      <c r="DE17" s="17">
        <f>IF(AND(Участники!$A17&lt;&gt;"",OR($N$48&gt;$N17,AND($N$48=$N17,$O$48&gt;$O17))),1,"")</f>
        <v>1</v>
      </c>
      <c r="DF17" s="17">
        <f>IF(AND(Участники!$A17&lt;&gt;"",OR($N$49&gt;$N17,AND($N$49=$N17,$O$49&gt;$O17))),1,"")</f>
        <v>1</v>
      </c>
      <c r="DG17" s="17">
        <f>IF(AND(Участники!$A17&lt;&gt;"",OR($N$50&gt;$N17,AND($N$50=$N17,$O$50&gt;$O17))),1,"")</f>
        <v>1</v>
      </c>
      <c r="DH17" s="17">
        <f>IF(AND(Участники!$A17&lt;&gt;"",OR($N$51&gt;$N17,AND($N$51=$N17,$O$51&gt;$O17))),1,"")</f>
        <v>1</v>
      </c>
      <c r="DI17" s="17">
        <f>IF(AND(Участники!$A17&lt;&gt;"",OR($N$52&gt;$N17,AND($N$52=$N17,$O$52&gt;$O17))),1,"")</f>
        <v>1</v>
      </c>
      <c r="DJ17" s="17">
        <f>IF(AND(Участники!$A17&lt;&gt;"",OR($N$53&gt;$N17,AND($N$53=$N17,$O$53&gt;$O17))),1,"")</f>
        <v>1</v>
      </c>
      <c r="DK17" s="17">
        <f>IF(AND(Участники!$A17&lt;&gt;"",OR($N$54&gt;$N17,AND($N$54=$N17,$O$54&gt;$O17))),1,"")</f>
        <v>1</v>
      </c>
      <c r="DL17" s="17">
        <f>IF(AND(Участники!$A17&lt;&gt;"",OR($N$55&gt;$N17,AND($N$55=$N17,$O$55&gt;$O17))),1,"")</f>
        <v>1</v>
      </c>
      <c r="DM17" s="17">
        <f>IF(AND(Участники!$A17&lt;&gt;"",OR($N$56&gt;$N17,AND($N$56=$N17,$O$56&gt;$O17))),1,"")</f>
        <v>1</v>
      </c>
      <c r="DN17" s="17">
        <f>IF(AND(Участники!$A17&lt;&gt;"",OR($N$57&gt;$N17,AND($N$57=$N17,$O$57&gt;$O17))),1,"")</f>
        <v>1</v>
      </c>
      <c r="DO17" s="17">
        <f>IF(AND(Участники!$A17&lt;&gt;"",OR($N$58&gt;$N17,AND($N$58=$N17,$O$58&gt;$O17))),1,"")</f>
        <v>1</v>
      </c>
      <c r="DP17" s="17">
        <f>IF(AND(Участники!$A17&lt;&gt;"",OR($N$59&gt;$N17,AND($N$59=$N17,$O$59&gt;$O17))),1,"")</f>
        <v>1</v>
      </c>
      <c r="DQ17" s="17">
        <f>IF(AND(Участники!$A17&lt;&gt;"",OR($N$60&gt;$N17,AND($N$60=$N17,$O$60&gt;$O17))),1,"")</f>
        <v>1</v>
      </c>
    </row>
    <row r="18" spans="1:121" x14ac:dyDescent="0.25">
      <c r="A18" s="29" t="str">
        <f>IF(Участники!A18="","",Участники!A18)</f>
        <v>Богини и бог правосудия</v>
      </c>
      <c r="B18" s="52"/>
      <c r="C18" s="52"/>
      <c r="D18" s="52">
        <v>1</v>
      </c>
      <c r="E18" s="52"/>
      <c r="F18" s="52">
        <v>1</v>
      </c>
      <c r="G18" s="52">
        <v>1</v>
      </c>
      <c r="H18" s="52">
        <v>1</v>
      </c>
      <c r="I18" s="52">
        <v>1</v>
      </c>
      <c r="J18" s="52">
        <v>1</v>
      </c>
      <c r="K18" s="52">
        <v>1</v>
      </c>
      <c r="L18" s="52"/>
      <c r="M18" s="52">
        <v>1</v>
      </c>
      <c r="N18" s="15">
        <f>IF(Участники!A18="","",COUNTA(B18:M18))</f>
        <v>8</v>
      </c>
      <c r="O18" s="15">
        <f>IF(Участники!A18="","",SUMPRODUCT(B$8:M$8,B78:M78))</f>
        <v>88</v>
      </c>
      <c r="P18" s="15" t="str">
        <f>IF(Участники!A18="","",IF($AA$61+1=Участники!$B$6-CA$61,$AA$61+1,CONCATENATE($AA$61+1,"-",Участники!$B$6-CA$61)))</f>
        <v>6-8</v>
      </c>
      <c r="T18" s="17" t="str">
        <f>IF(AND(Участники!$A18&lt;&gt;"",OR($N$11&lt;$N18,AND($N$11=$N18,$O$11&lt;$O18))),1,"")</f>
        <v/>
      </c>
      <c r="U18" s="17">
        <f>IF(AND(Участники!$A18&lt;&gt;"",OR($N$12&lt;$N18,AND($N$12=$N18,$O$12&lt;$O18))),1,"")</f>
        <v>1</v>
      </c>
      <c r="V18" s="17">
        <f>IF(AND(Участники!$A18&lt;&gt;"",OR($N$13&lt;$N18,AND($N$13=$N18,$O$13&lt;$O18))),1,"")</f>
        <v>1</v>
      </c>
      <c r="W18" s="17">
        <f>IF(AND(Участники!$A18&lt;&gt;"",OR($N$14&lt;$N18,AND($N$14=$N18,$O$14&lt;$O18))),1,"")</f>
        <v>1</v>
      </c>
      <c r="X18" s="17" t="str">
        <f>IF(AND(Участники!$A18&lt;&gt;"",OR($N$15&lt;$N18,AND($N$15=$N18,$O$15&lt;$O18))),1,"")</f>
        <v/>
      </c>
      <c r="Y18" s="17">
        <f>IF(AND(Участники!$A18&lt;&gt;"",OR($N$16&lt;$N18,AND($N$16=$N18,$O$16&lt;$O18))),1,"")</f>
        <v>1</v>
      </c>
      <c r="Z18" s="17" t="str">
        <f>IF(AND(Участники!$A18&lt;&gt;"",OR($N$17&lt;$N18,AND($N$17=$N18,$O$17&lt;$O18))),1,"")</f>
        <v/>
      </c>
      <c r="AA18" s="16" t="str">
        <f>IF(AND(Участники!$A18&lt;&gt;"",OR($N$18&lt;$N18,AND($N$18=$N18,$O$18&lt;$O18))),1,"")</f>
        <v/>
      </c>
      <c r="AB18" s="17">
        <f>IF(AND(Участники!$A18&lt;&gt;"",OR($N$19&lt;$N18,AND($N$19=$N18,$O$19&lt;$O18))),1,"")</f>
        <v>1</v>
      </c>
      <c r="AC18" s="17">
        <f>IF(AND(Участники!$A18&lt;&gt;"",OR($N$20&lt;$N18,AND($N$20=$N18,$O$20&lt;$O18))),1,"")</f>
        <v>1</v>
      </c>
      <c r="AD18" s="17">
        <f>IF(AND(Участники!$A18&lt;&gt;"",OR($N$21&lt;$N18,AND($N$21=$N18,$O$21&lt;$O18))),1,"")</f>
        <v>1</v>
      </c>
      <c r="AE18" s="17">
        <f>IF(AND(Участники!$A18&lt;&gt;"",OR($N$22&lt;$N18,AND($N$22=$N18,$O$22&lt;$O18))),1,"")</f>
        <v>1</v>
      </c>
      <c r="AF18" s="17">
        <f>IF(AND(Участники!$A18&lt;&gt;"",OR($N$23&lt;$N18,AND($N$23=$N18,$O$23&lt;$O18))),1,"")</f>
        <v>1</v>
      </c>
      <c r="AG18" s="17">
        <f>IF(AND(Участники!$A18&lt;&gt;"",OR($N$24&lt;$N18,AND($N$24=$N18,$O$24&lt;$O18))),1,"")</f>
        <v>1</v>
      </c>
      <c r="AH18" s="17" t="str">
        <f>IF(AND(Участники!$A18&lt;&gt;"",OR($N$25&lt;$N18,AND($N$25=$N18,$O$25&lt;$O18))),1,"")</f>
        <v/>
      </c>
      <c r="AI18" s="17">
        <f>IF(AND(Участники!$A18&lt;&gt;"",OR($N$26&lt;$N18,AND($N$26=$N18,$O$26&lt;$O18))),1,"")</f>
        <v>1</v>
      </c>
      <c r="AJ18" s="17">
        <f>IF(AND(Участники!$A18&lt;&gt;"",OR($N$27&lt;$N18,AND($N$27=$N18,$O$27&lt;$O18))),1,"")</f>
        <v>1</v>
      </c>
      <c r="AK18" s="17">
        <f>IF(AND(Участники!$A18&lt;&gt;"",OR($N$28&lt;$N18,AND($N$28=$N18,$O$28&lt;$O18))),1,"")</f>
        <v>1</v>
      </c>
      <c r="AL18" s="17">
        <f>IF(AND(Участники!$A18&lt;&gt;"",OR($N$29&lt;$N18,AND($N$29=$N18,$O$29&lt;$O18))),1,"")</f>
        <v>1</v>
      </c>
      <c r="AM18" s="17">
        <f>IF(AND(Участники!$A18&lt;&gt;"",OR($N$30&lt;$N18,AND($N$30=$N18,$O$30&lt;$O18))),1,"")</f>
        <v>1</v>
      </c>
      <c r="AN18" s="17">
        <f>IF(AND(Участники!$A18&lt;&gt;"",OR($N$31&lt;$N18,AND($N$31=$N18,$O$31&lt;$O18))),1,"")</f>
        <v>1</v>
      </c>
      <c r="AO18" s="17" t="str">
        <f>IF(AND(Участники!$A18&lt;&gt;"",OR($N$32&lt;$N18,AND($N$32=$N18,$O$32&lt;$O18))),1,"")</f>
        <v/>
      </c>
      <c r="AP18" s="17">
        <f>IF(AND(Участники!$A18&lt;&gt;"",OR($N$33&lt;$N18,AND($N$33=$N18,$O$33&lt;$O18))),1,"")</f>
        <v>1</v>
      </c>
      <c r="AQ18" s="17" t="str">
        <f>IF(AND(Участники!$A18&lt;&gt;"",OR($N$34&lt;$N18,AND($N$34=$N18,$O$34&lt;$O18))),1,"")</f>
        <v/>
      </c>
      <c r="AR18" s="17">
        <f>IF(AND(Участники!$A18&lt;&gt;"",OR($N$35&lt;$N18,AND($N$35=$N18,$O$35&lt;$O18))),1,"")</f>
        <v>1</v>
      </c>
      <c r="AS18" s="17">
        <f>IF(AND(Участники!$A18&lt;&gt;"",OR($N$36&lt;$N18,AND($N$36=$N18,$O$36&lt;$O18))),1,"")</f>
        <v>1</v>
      </c>
      <c r="AT18" s="17">
        <f>IF(AND(Участники!$A18&lt;&gt;"",OR($N$37&lt;$N18,AND($N$37=$N18,$O$37&lt;$O18))),1,"")</f>
        <v>1</v>
      </c>
      <c r="AU18" s="17">
        <f>IF(AND(Участники!$A18&lt;&gt;"",OR($N$38&lt;$N18,AND($N$38=$N18,$O$38&lt;$O18))),1,"")</f>
        <v>1</v>
      </c>
      <c r="AV18" s="17">
        <f>IF(AND(Участники!$A18&lt;&gt;"",OR($N$39&lt;$N18,AND($N$39=$N18,$O$39&lt;$O18))),1,"")</f>
        <v>1</v>
      </c>
      <c r="AW18" s="17" t="str">
        <f>IF(AND(Участники!$A18&lt;&gt;"",OR($N$40&lt;$N18,AND($N$40=$N18,$O$40&lt;$O18))),1,"")</f>
        <v/>
      </c>
      <c r="AX18" s="17" t="str">
        <f>IF(AND(Участники!$A18&lt;&gt;"",OR($N$41&lt;$N18,AND($N$41=$N18,$O$41&lt;$O18))),1,"")</f>
        <v/>
      </c>
      <c r="AY18" s="17" t="str">
        <f>IF(AND(Участники!$A18&lt;&gt;"",OR($N$42&lt;$N18,AND($N$42=$N18,$O$42&lt;$O18))),1,"")</f>
        <v/>
      </c>
      <c r="AZ18" s="17" t="str">
        <f>IF(AND(Участники!$A18&lt;&gt;"",OR($N$43&lt;$N18,AND($N$43=$N18,$O$43&lt;$O18))),1,"")</f>
        <v/>
      </c>
      <c r="BA18" s="17" t="str">
        <f>IF(AND(Участники!$A18&lt;&gt;"",OR($N$44&lt;$N18,AND($N$44=$N18,$O$44&lt;$O18))),1,"")</f>
        <v/>
      </c>
      <c r="BB18" s="17" t="str">
        <f>IF(AND(Участники!$A18&lt;&gt;"",OR($N$45&lt;$N18,AND($N$45=$N18,$O$45&lt;$O18))),1,"")</f>
        <v/>
      </c>
      <c r="BC18" s="17" t="str">
        <f>IF(AND(Участники!$A18&lt;&gt;"",OR($N$46&lt;$N18,AND($N$46=$N18,$O$46&lt;$O18))),1,"")</f>
        <v/>
      </c>
      <c r="BD18" s="17" t="str">
        <f>IF(AND(Участники!$A18&lt;&gt;"",OR($N$47&lt;$N18,AND($N$47=$N18,$O$47&lt;$O18))),1,"")</f>
        <v/>
      </c>
      <c r="BE18" s="17" t="str">
        <f>IF(AND(Участники!$A18&lt;&gt;"",OR($N$48&lt;$N18,AND($N$48=$N18,$O$48&lt;$O18))),1,"")</f>
        <v/>
      </c>
      <c r="BF18" s="17" t="str">
        <f>IF(AND(Участники!$A18&lt;&gt;"",OR($N$49&lt;$N18,AND($N$49=$N18,$O$49&lt;$O18))),1,"")</f>
        <v/>
      </c>
      <c r="BG18" s="17" t="str">
        <f>IF(AND(Участники!$A18&lt;&gt;"",OR($N$50&lt;$N18,AND($N$50=$N18,$O$50&lt;$O18))),1,"")</f>
        <v/>
      </c>
      <c r="BH18" s="17" t="str">
        <f>IF(AND(Участники!$A18&lt;&gt;"",OR($N$51&lt;$N18,AND($N$51=$N18,$O$51&lt;$O18))),1,"")</f>
        <v/>
      </c>
      <c r="BI18" s="17" t="str">
        <f>IF(AND(Участники!$A18&lt;&gt;"",OR($N$52&lt;$N18,AND($N$52=$N18,$O$52&lt;$O18))),1,"")</f>
        <v/>
      </c>
      <c r="BJ18" s="17" t="str">
        <f>IF(AND(Участники!$A18&lt;&gt;"",OR($N$53&lt;$N18,AND($N$53=$N18,$O$53&lt;$O18))),1,"")</f>
        <v/>
      </c>
      <c r="BK18" s="17" t="str">
        <f>IF(AND(Участники!$A18&lt;&gt;"",OR($N$54&lt;$N18,AND($N$54=$N18,$O$54&lt;$O18))),1,"")</f>
        <v/>
      </c>
      <c r="BL18" s="17" t="str">
        <f>IF(AND(Участники!$A18&lt;&gt;"",OR($N$55&lt;$N18,AND($N$55=$N18,$O$55&lt;$O18))),1,"")</f>
        <v/>
      </c>
      <c r="BM18" s="17" t="str">
        <f>IF(AND(Участники!$A18&lt;&gt;"",OR($N$56&lt;$N18,AND($N$56=$N18,$O$56&lt;$O18))),1,"")</f>
        <v/>
      </c>
      <c r="BN18" s="17" t="str">
        <f>IF(AND(Участники!$A18&lt;&gt;"",OR($N$57&lt;$N18,AND($N$57=$N18,$O$57&lt;$O18))),1,"")</f>
        <v/>
      </c>
      <c r="BO18" s="17" t="str">
        <f>IF(AND(Участники!$A18&lt;&gt;"",OR($N$58&lt;$N18,AND($N$58=$N18,$O$58&lt;$O18))),1,"")</f>
        <v/>
      </c>
      <c r="BP18" s="17" t="str">
        <f>IF(AND(Участники!$A18&lt;&gt;"",OR($N$59&lt;$N18,AND($N$59=$N18,$O$59&lt;$O18))),1,"")</f>
        <v/>
      </c>
      <c r="BQ18" s="17" t="str">
        <f>IF(AND(Участники!$A18&lt;&gt;"",OR($N$60&lt;$N18,AND($N$60=$N18,$O$60&lt;$O18))),1,"")</f>
        <v/>
      </c>
      <c r="BT18" s="17">
        <f>IF(AND(Участники!$A18&lt;&gt;"",OR($N$11&gt;$N18,AND($N$11=$N18,$O$11&gt;$O18))),1,"")</f>
        <v>1</v>
      </c>
      <c r="BU18" s="17" t="str">
        <f>IF(AND(Участники!$A18&lt;&gt;"",OR($N$12&gt;$N18,AND($N$12=$N18,$O$12&gt;$O18))),1,"")</f>
        <v/>
      </c>
      <c r="BV18" s="17" t="str">
        <f>IF(AND(Участники!$A18&lt;&gt;"",OR($N$13&gt;$N18,AND($N$13=$N18,$O$13&gt;$O18))),1,"")</f>
        <v/>
      </c>
      <c r="BW18" s="17" t="str">
        <f>IF(AND(Участники!$A18&lt;&gt;"",OR($N$14&gt;$N18,AND($N$14=$N18,$O$14&gt;$O18))),1,"")</f>
        <v/>
      </c>
      <c r="BX18" s="17" t="str">
        <f>IF(AND(Участники!$A18&lt;&gt;"",OR($N$15&gt;$N18,AND($N$15=$N18,$O$15&gt;$O18))),1,"")</f>
        <v/>
      </c>
      <c r="BY18" s="17" t="str">
        <f>IF(AND(Участники!$A18&lt;&gt;"",OR($N$16&gt;$N18,AND($N$16=$N18,$O$16&gt;$O18))),1,"")</f>
        <v/>
      </c>
      <c r="BZ18" s="17">
        <f>IF(AND(Участники!$A18&lt;&gt;"",OR($N$17&gt;$N18,AND($N$17=$N18,$O$17&gt;$O18))),1,"")</f>
        <v>1</v>
      </c>
      <c r="CA18" s="16" t="str">
        <f>IF(AND(Участники!$A18&lt;&gt;"",OR($N$18&gt;$N18,AND($N$18=$N18,$O$18&gt;$O18))),1,"")</f>
        <v/>
      </c>
      <c r="CB18" s="17" t="str">
        <f>IF(AND(Участники!$A18&lt;&gt;"",OR($N$19&gt;$N18,AND($N$19=$N18,$O$19&gt;$O18))),1,"")</f>
        <v/>
      </c>
      <c r="CC18" s="17" t="str">
        <f>IF(AND(Участники!$A18&lt;&gt;"",OR($N$20&gt;$N18,AND($N$20=$N18,$O$20&gt;$O18))),1,"")</f>
        <v/>
      </c>
      <c r="CD18" s="17" t="str">
        <f>IF(AND(Участники!$A18&lt;&gt;"",OR($N$21&gt;$N18,AND($N$21=$N18,$O$21&gt;$O18))),1,"")</f>
        <v/>
      </c>
      <c r="CE18" s="17" t="str">
        <f>IF(AND(Участники!$A18&lt;&gt;"",OR($N$22&gt;$N18,AND($N$22=$N18,$O$22&gt;$O18))),1,"")</f>
        <v/>
      </c>
      <c r="CF18" s="17" t="str">
        <f>IF(AND(Участники!$A18&lt;&gt;"",OR($N$23&gt;$N18,AND($N$23=$N18,$O$23&gt;$O18))),1,"")</f>
        <v/>
      </c>
      <c r="CG18" s="17" t="str">
        <f>IF(AND(Участники!$A18&lt;&gt;"",OR($N$24&gt;$N18,AND($N$24=$N18,$O$24&gt;$O18))),1,"")</f>
        <v/>
      </c>
      <c r="CH18" s="17">
        <f>IF(AND(Участники!$A18&lt;&gt;"",OR($N$25&gt;$N18,AND($N$25=$N18,$O$25&gt;$O18))),1,"")</f>
        <v>1</v>
      </c>
      <c r="CI18" s="17" t="str">
        <f>IF(AND(Участники!$A18&lt;&gt;"",OR($N$26&gt;$N18,AND($N$26=$N18,$O$26&gt;$O18))),1,"")</f>
        <v/>
      </c>
      <c r="CJ18" s="17" t="str">
        <f>IF(AND(Участники!$A18&lt;&gt;"",OR($N$27&gt;$N18,AND($N$27=$N18,$O$27&gt;$O18))),1,"")</f>
        <v/>
      </c>
      <c r="CK18" s="17" t="str">
        <f>IF(AND(Участники!$A18&lt;&gt;"",OR($N$28&gt;$N18,AND($N$28=$N18,$O$28&gt;$O18))),1,"")</f>
        <v/>
      </c>
      <c r="CL18" s="17" t="str">
        <f>IF(AND(Участники!$A18&lt;&gt;"",OR($N$29&gt;$N18,AND($N$29=$N18,$O$29&gt;$O18))),1,"")</f>
        <v/>
      </c>
      <c r="CM18" s="17" t="str">
        <f>IF(AND(Участники!$A18&lt;&gt;"",OR($N$30&gt;$N18,AND($N$30=$N18,$O$30&gt;$O18))),1,"")</f>
        <v/>
      </c>
      <c r="CN18" s="17" t="str">
        <f>IF(AND(Участники!$A18&lt;&gt;"",OR($N$31&gt;$N18,AND($N$31=$N18,$O$31&gt;$O18))),1,"")</f>
        <v/>
      </c>
      <c r="CO18" s="17" t="str">
        <f>IF(AND(Участники!$A18&lt;&gt;"",OR($N$32&gt;$N18,AND($N$32=$N18,$O$32&gt;$O18))),1,"")</f>
        <v/>
      </c>
      <c r="CP18" s="17" t="str">
        <f>IF(AND(Участники!$A18&lt;&gt;"",OR($N$33&gt;$N18,AND($N$33=$N18,$O$33&gt;$O18))),1,"")</f>
        <v/>
      </c>
      <c r="CQ18" s="17">
        <f>IF(AND(Участники!$A18&lt;&gt;"",OR($N$34&gt;$N18,AND($N$34=$N18,$O$34&gt;$O18))),1,"")</f>
        <v>1</v>
      </c>
      <c r="CR18" s="17" t="str">
        <f>IF(AND(Участники!$A18&lt;&gt;"",OR($N$35&gt;$N18,AND($N$35=$N18,$O$35&gt;$O18))),1,"")</f>
        <v/>
      </c>
      <c r="CS18" s="17" t="str">
        <f>IF(AND(Участники!$A18&lt;&gt;"",OR($N$36&gt;$N18,AND($N$36=$N18,$O$36&gt;$O18))),1,"")</f>
        <v/>
      </c>
      <c r="CT18" s="17" t="str">
        <f>IF(AND(Участники!$A18&lt;&gt;"",OR($N$37&gt;$N18,AND($N$37=$N18,$O$37&gt;$O18))),1,"")</f>
        <v/>
      </c>
      <c r="CU18" s="17" t="str">
        <f>IF(AND(Участники!$A18&lt;&gt;"",OR($N$38&gt;$N18,AND($N$38=$N18,$O$38&gt;$O18))),1,"")</f>
        <v/>
      </c>
      <c r="CV18" s="17" t="str">
        <f>IF(AND(Участники!$A18&lt;&gt;"",OR($N$39&gt;$N18,AND($N$39=$N18,$O$39&gt;$O18))),1,"")</f>
        <v/>
      </c>
      <c r="CW18" s="17">
        <f>IF(AND(Участники!$A18&lt;&gt;"",OR($N$40&gt;$N18,AND($N$40=$N18,$O$40&gt;$O18))),1,"")</f>
        <v>1</v>
      </c>
      <c r="CX18" s="17">
        <f>IF(AND(Участники!$A18&lt;&gt;"",OR($N$41&gt;$N18,AND($N$41=$N18,$O$41&gt;$O18))),1,"")</f>
        <v>1</v>
      </c>
      <c r="CY18" s="17">
        <f>IF(AND(Участники!$A18&lt;&gt;"",OR($N$42&gt;$N18,AND($N$42=$N18,$O$42&gt;$O18))),1,"")</f>
        <v>1</v>
      </c>
      <c r="CZ18" s="17">
        <f>IF(AND(Участники!$A18&lt;&gt;"",OR($N$43&gt;$N18,AND($N$43=$N18,$O$43&gt;$O18))),1,"")</f>
        <v>1</v>
      </c>
      <c r="DA18" s="17">
        <f>IF(AND(Участники!$A18&lt;&gt;"",OR($N$44&gt;$N18,AND($N$44=$N18,$O$44&gt;$O18))),1,"")</f>
        <v>1</v>
      </c>
      <c r="DB18" s="17">
        <f>IF(AND(Участники!$A18&lt;&gt;"",OR($N$45&gt;$N18,AND($N$45=$N18,$O$45&gt;$O18))),1,"")</f>
        <v>1</v>
      </c>
      <c r="DC18" s="17">
        <f>IF(AND(Участники!$A18&lt;&gt;"",OR($N$46&gt;$N18,AND($N$46=$N18,$O$46&gt;$O18))),1,"")</f>
        <v>1</v>
      </c>
      <c r="DD18" s="17">
        <f>IF(AND(Участники!$A18&lt;&gt;"",OR($N$47&gt;$N18,AND($N$47=$N18,$O$47&gt;$O18))),1,"")</f>
        <v>1</v>
      </c>
      <c r="DE18" s="17">
        <f>IF(AND(Участники!$A18&lt;&gt;"",OR($N$48&gt;$N18,AND($N$48=$N18,$O$48&gt;$O18))),1,"")</f>
        <v>1</v>
      </c>
      <c r="DF18" s="17">
        <f>IF(AND(Участники!$A18&lt;&gt;"",OR($N$49&gt;$N18,AND($N$49=$N18,$O$49&gt;$O18))),1,"")</f>
        <v>1</v>
      </c>
      <c r="DG18" s="17">
        <f>IF(AND(Участники!$A18&lt;&gt;"",OR($N$50&gt;$N18,AND($N$50=$N18,$O$50&gt;$O18))),1,"")</f>
        <v>1</v>
      </c>
      <c r="DH18" s="17">
        <f>IF(AND(Участники!$A18&lt;&gt;"",OR($N$51&gt;$N18,AND($N$51=$N18,$O$51&gt;$O18))),1,"")</f>
        <v>1</v>
      </c>
      <c r="DI18" s="17">
        <f>IF(AND(Участники!$A18&lt;&gt;"",OR($N$52&gt;$N18,AND($N$52=$N18,$O$52&gt;$O18))),1,"")</f>
        <v>1</v>
      </c>
      <c r="DJ18" s="17">
        <f>IF(AND(Участники!$A18&lt;&gt;"",OR($N$53&gt;$N18,AND($N$53=$N18,$O$53&gt;$O18))),1,"")</f>
        <v>1</v>
      </c>
      <c r="DK18" s="17">
        <f>IF(AND(Участники!$A18&lt;&gt;"",OR($N$54&gt;$N18,AND($N$54=$N18,$O$54&gt;$O18))),1,"")</f>
        <v>1</v>
      </c>
      <c r="DL18" s="17">
        <f>IF(AND(Участники!$A18&lt;&gt;"",OR($N$55&gt;$N18,AND($N$55=$N18,$O$55&gt;$O18))),1,"")</f>
        <v>1</v>
      </c>
      <c r="DM18" s="17">
        <f>IF(AND(Участники!$A18&lt;&gt;"",OR($N$56&gt;$N18,AND($N$56=$N18,$O$56&gt;$O18))),1,"")</f>
        <v>1</v>
      </c>
      <c r="DN18" s="17">
        <f>IF(AND(Участники!$A18&lt;&gt;"",OR($N$57&gt;$N18,AND($N$57=$N18,$O$57&gt;$O18))),1,"")</f>
        <v>1</v>
      </c>
      <c r="DO18" s="17">
        <f>IF(AND(Участники!$A18&lt;&gt;"",OR($N$58&gt;$N18,AND($N$58=$N18,$O$58&gt;$O18))),1,"")</f>
        <v>1</v>
      </c>
      <c r="DP18" s="17">
        <f>IF(AND(Участники!$A18&lt;&gt;"",OR($N$59&gt;$N18,AND($N$59=$N18,$O$59&gt;$O18))),1,"")</f>
        <v>1</v>
      </c>
      <c r="DQ18" s="17">
        <f>IF(AND(Участники!$A18&lt;&gt;"",OR($N$60&gt;$N18,AND($N$60=$N18,$O$60&gt;$O18))),1,"")</f>
        <v>1</v>
      </c>
    </row>
    <row r="19" spans="1:121" x14ac:dyDescent="0.25">
      <c r="A19" s="29" t="str">
        <f>IF(Участники!A19="","",Участники!A19)</f>
        <v xml:space="preserve">Литературный мем </v>
      </c>
      <c r="B19" s="52"/>
      <c r="C19" s="52"/>
      <c r="D19" s="52">
        <v>1</v>
      </c>
      <c r="E19" s="52">
        <v>1</v>
      </c>
      <c r="F19" s="52"/>
      <c r="G19" s="52">
        <v>1</v>
      </c>
      <c r="H19" s="52">
        <v>1</v>
      </c>
      <c r="I19" s="52">
        <v>1</v>
      </c>
      <c r="J19" s="52">
        <v>1</v>
      </c>
      <c r="K19" s="52"/>
      <c r="L19" s="52">
        <v>1</v>
      </c>
      <c r="M19" s="52">
        <v>1</v>
      </c>
      <c r="N19" s="15">
        <f>IF(Участники!A19="","",COUNTA(B19:M19))</f>
        <v>8</v>
      </c>
      <c r="O19" s="15">
        <f>IF(Участники!A19="","",SUMPRODUCT(B$8:M$8,B79:M79))</f>
        <v>83</v>
      </c>
      <c r="P19" s="15">
        <f>IF(Участники!A19="","",IF($AB$61+1=Участники!$B$6-CB$61,$AB$61+1,CONCATENATE($AB$61+1,"-",Участники!$B$6-CB$61)))</f>
        <v>9</v>
      </c>
      <c r="T19" s="17" t="str">
        <f>IF(AND(Участники!$A19&lt;&gt;"",OR($N$11&lt;$N19,AND($N$11=$N19,$O$11&lt;$O19))),1,"")</f>
        <v/>
      </c>
      <c r="U19" s="17">
        <f>IF(AND(Участники!$A19&lt;&gt;"",OR($N$12&lt;$N19,AND($N$12=$N19,$O$12&lt;$O19))),1,"")</f>
        <v>1</v>
      </c>
      <c r="V19" s="17">
        <f>IF(AND(Участники!$A19&lt;&gt;"",OR($N$13&lt;$N19,AND($N$13=$N19,$O$13&lt;$O19))),1,"")</f>
        <v>1</v>
      </c>
      <c r="W19" s="17">
        <f>IF(AND(Участники!$A19&lt;&gt;"",OR($N$14&lt;$N19,AND($N$14=$N19,$O$14&lt;$O19))),1,"")</f>
        <v>1</v>
      </c>
      <c r="X19" s="17" t="str">
        <f>IF(AND(Участники!$A19&lt;&gt;"",OR($N$15&lt;$N19,AND($N$15=$N19,$O$15&lt;$O19))),1,"")</f>
        <v/>
      </c>
      <c r="Y19" s="17">
        <f>IF(AND(Участники!$A19&lt;&gt;"",OR($N$16&lt;$N19,AND($N$16=$N19,$O$16&lt;$O19))),1,"")</f>
        <v>1</v>
      </c>
      <c r="Z19" s="17" t="str">
        <f>IF(AND(Участники!$A19&lt;&gt;"",OR($N$17&lt;$N19,AND($N$17=$N19,$O$17&lt;$O19))),1,"")</f>
        <v/>
      </c>
      <c r="AA19" s="17" t="str">
        <f>IF(AND(Участники!$A19&lt;&gt;"",OR($N$18&lt;$N19,AND($N$18=$N19,$O$18&lt;$O19))),1,"")</f>
        <v/>
      </c>
      <c r="AB19" s="16" t="str">
        <f>IF(AND(Участники!$A19&lt;&gt;"",OR($N$19&lt;$N19,AND($N$19=$N19,$O$19&lt;$O19))),1,"")</f>
        <v/>
      </c>
      <c r="AC19" s="17">
        <f>IF(AND(Участники!$A19&lt;&gt;"",OR($N$20&lt;$N19,AND($N$20=$N19,$O$20&lt;$O19))),1,"")</f>
        <v>1</v>
      </c>
      <c r="AD19" s="17">
        <f>IF(AND(Участники!$A19&lt;&gt;"",OR($N$21&lt;$N19,AND($N$21=$N19,$O$21&lt;$O19))),1,"")</f>
        <v>1</v>
      </c>
      <c r="AE19" s="17">
        <f>IF(AND(Участники!$A19&lt;&gt;"",OR($N$22&lt;$N19,AND($N$22=$N19,$O$22&lt;$O19))),1,"")</f>
        <v>1</v>
      </c>
      <c r="AF19" s="17">
        <f>IF(AND(Участники!$A19&lt;&gt;"",OR($N$23&lt;$N19,AND($N$23=$N19,$O$23&lt;$O19))),1,"")</f>
        <v>1</v>
      </c>
      <c r="AG19" s="17">
        <f>IF(AND(Участники!$A19&lt;&gt;"",OR($N$24&lt;$N19,AND($N$24=$N19,$O$24&lt;$O19))),1,"")</f>
        <v>1</v>
      </c>
      <c r="AH19" s="17" t="str">
        <f>IF(AND(Участники!$A19&lt;&gt;"",OR($N$25&lt;$N19,AND($N$25=$N19,$O$25&lt;$O19))),1,"")</f>
        <v/>
      </c>
      <c r="AI19" s="17">
        <f>IF(AND(Участники!$A19&lt;&gt;"",OR($N$26&lt;$N19,AND($N$26=$N19,$O$26&lt;$O19))),1,"")</f>
        <v>1</v>
      </c>
      <c r="AJ19" s="17">
        <f>IF(AND(Участники!$A19&lt;&gt;"",OR($N$27&lt;$N19,AND($N$27=$N19,$O$27&lt;$O19))),1,"")</f>
        <v>1</v>
      </c>
      <c r="AK19" s="17">
        <f>IF(AND(Участники!$A19&lt;&gt;"",OR($N$28&lt;$N19,AND($N$28=$N19,$O$28&lt;$O19))),1,"")</f>
        <v>1</v>
      </c>
      <c r="AL19" s="17">
        <f>IF(AND(Участники!$A19&lt;&gt;"",OR($N$29&lt;$N19,AND($N$29=$N19,$O$29&lt;$O19))),1,"")</f>
        <v>1</v>
      </c>
      <c r="AM19" s="17">
        <f>IF(AND(Участники!$A19&lt;&gt;"",OR($N$30&lt;$N19,AND($N$30=$N19,$O$30&lt;$O19))),1,"")</f>
        <v>1</v>
      </c>
      <c r="AN19" s="17">
        <f>IF(AND(Участники!$A19&lt;&gt;"",OR($N$31&lt;$N19,AND($N$31=$N19,$O$31&lt;$O19))),1,"")</f>
        <v>1</v>
      </c>
      <c r="AO19" s="17" t="str">
        <f>IF(AND(Участники!$A19&lt;&gt;"",OR($N$32&lt;$N19,AND($N$32=$N19,$O$32&lt;$O19))),1,"")</f>
        <v/>
      </c>
      <c r="AP19" s="17">
        <f>IF(AND(Участники!$A19&lt;&gt;"",OR($N$33&lt;$N19,AND($N$33=$N19,$O$33&lt;$O19))),1,"")</f>
        <v>1</v>
      </c>
      <c r="AQ19" s="17" t="str">
        <f>IF(AND(Участники!$A19&lt;&gt;"",OR($N$34&lt;$N19,AND($N$34=$N19,$O$34&lt;$O19))),1,"")</f>
        <v/>
      </c>
      <c r="AR19" s="17">
        <f>IF(AND(Участники!$A19&lt;&gt;"",OR($N$35&lt;$N19,AND($N$35=$N19,$O$35&lt;$O19))),1,"")</f>
        <v>1</v>
      </c>
      <c r="AS19" s="17">
        <f>IF(AND(Участники!$A19&lt;&gt;"",OR($N$36&lt;$N19,AND($N$36=$N19,$O$36&lt;$O19))),1,"")</f>
        <v>1</v>
      </c>
      <c r="AT19" s="17">
        <f>IF(AND(Участники!$A19&lt;&gt;"",OR($N$37&lt;$N19,AND($N$37=$N19,$O$37&lt;$O19))),1,"")</f>
        <v>1</v>
      </c>
      <c r="AU19" s="17">
        <f>IF(AND(Участники!$A19&lt;&gt;"",OR($N$38&lt;$N19,AND($N$38=$N19,$O$38&lt;$O19))),1,"")</f>
        <v>1</v>
      </c>
      <c r="AV19" s="17">
        <f>IF(AND(Участники!$A19&lt;&gt;"",OR($N$39&lt;$N19,AND($N$39=$N19,$O$39&lt;$O19))),1,"")</f>
        <v>1</v>
      </c>
      <c r="AW19" s="17" t="str">
        <f>IF(AND(Участники!$A19&lt;&gt;"",OR($N$40&lt;$N19,AND($N$40=$N19,$O$40&lt;$O19))),1,"")</f>
        <v/>
      </c>
      <c r="AX19" s="17" t="str">
        <f>IF(AND(Участники!$A19&lt;&gt;"",OR($N$41&lt;$N19,AND($N$41=$N19,$O$41&lt;$O19))),1,"")</f>
        <v/>
      </c>
      <c r="AY19" s="17" t="str">
        <f>IF(AND(Участники!$A19&lt;&gt;"",OR($N$42&lt;$N19,AND($N$42=$N19,$O$42&lt;$O19))),1,"")</f>
        <v/>
      </c>
      <c r="AZ19" s="17" t="str">
        <f>IF(AND(Участники!$A19&lt;&gt;"",OR($N$43&lt;$N19,AND($N$43=$N19,$O$43&lt;$O19))),1,"")</f>
        <v/>
      </c>
      <c r="BA19" s="17" t="str">
        <f>IF(AND(Участники!$A19&lt;&gt;"",OR($N$44&lt;$N19,AND($N$44=$N19,$O$44&lt;$O19))),1,"")</f>
        <v/>
      </c>
      <c r="BB19" s="17" t="str">
        <f>IF(AND(Участники!$A19&lt;&gt;"",OR($N$45&lt;$N19,AND($N$45=$N19,$O$45&lt;$O19))),1,"")</f>
        <v/>
      </c>
      <c r="BC19" s="17" t="str">
        <f>IF(AND(Участники!$A19&lt;&gt;"",OR($N$46&lt;$N19,AND($N$46=$N19,$O$46&lt;$O19))),1,"")</f>
        <v/>
      </c>
      <c r="BD19" s="17" t="str">
        <f>IF(AND(Участники!$A19&lt;&gt;"",OR($N$47&lt;$N19,AND($N$47=$N19,$O$47&lt;$O19))),1,"")</f>
        <v/>
      </c>
      <c r="BE19" s="17" t="str">
        <f>IF(AND(Участники!$A19&lt;&gt;"",OR($N$48&lt;$N19,AND($N$48=$N19,$O$48&lt;$O19))),1,"")</f>
        <v/>
      </c>
      <c r="BF19" s="17" t="str">
        <f>IF(AND(Участники!$A19&lt;&gt;"",OR($N$49&lt;$N19,AND($N$49=$N19,$O$49&lt;$O19))),1,"")</f>
        <v/>
      </c>
      <c r="BG19" s="17" t="str">
        <f>IF(AND(Участники!$A19&lt;&gt;"",OR($N$50&lt;$N19,AND($N$50=$N19,$O$50&lt;$O19))),1,"")</f>
        <v/>
      </c>
      <c r="BH19" s="17" t="str">
        <f>IF(AND(Участники!$A19&lt;&gt;"",OR($N$51&lt;$N19,AND($N$51=$N19,$O$51&lt;$O19))),1,"")</f>
        <v/>
      </c>
      <c r="BI19" s="17" t="str">
        <f>IF(AND(Участники!$A19&lt;&gt;"",OR($N$52&lt;$N19,AND($N$52=$N19,$O$52&lt;$O19))),1,"")</f>
        <v/>
      </c>
      <c r="BJ19" s="17" t="str">
        <f>IF(AND(Участники!$A19&lt;&gt;"",OR($N$53&lt;$N19,AND($N$53=$N19,$O$53&lt;$O19))),1,"")</f>
        <v/>
      </c>
      <c r="BK19" s="17" t="str">
        <f>IF(AND(Участники!$A19&lt;&gt;"",OR($N$54&lt;$N19,AND($N$54=$N19,$O$54&lt;$O19))),1,"")</f>
        <v/>
      </c>
      <c r="BL19" s="17" t="str">
        <f>IF(AND(Участники!$A19&lt;&gt;"",OR($N$55&lt;$N19,AND($N$55=$N19,$O$55&lt;$O19))),1,"")</f>
        <v/>
      </c>
      <c r="BM19" s="17" t="str">
        <f>IF(AND(Участники!$A19&lt;&gt;"",OR($N$56&lt;$N19,AND($N$56=$N19,$O$56&lt;$O19))),1,"")</f>
        <v/>
      </c>
      <c r="BN19" s="17" t="str">
        <f>IF(AND(Участники!$A19&lt;&gt;"",OR($N$57&lt;$N19,AND($N$57=$N19,$O$57&lt;$O19))),1,"")</f>
        <v/>
      </c>
      <c r="BO19" s="17" t="str">
        <f>IF(AND(Участники!$A19&lt;&gt;"",OR($N$58&lt;$N19,AND($N$58=$N19,$O$58&lt;$O19))),1,"")</f>
        <v/>
      </c>
      <c r="BP19" s="17" t="str">
        <f>IF(AND(Участники!$A19&lt;&gt;"",OR($N$59&lt;$N19,AND($N$59=$N19,$O$59&lt;$O19))),1,"")</f>
        <v/>
      </c>
      <c r="BQ19" s="17" t="str">
        <f>IF(AND(Участники!$A19&lt;&gt;"",OR($N$60&lt;$N19,AND($N$60=$N19,$O$60&lt;$O19))),1,"")</f>
        <v/>
      </c>
      <c r="BT19" s="17">
        <f>IF(AND(Участники!$A19&lt;&gt;"",OR($N$11&gt;$N19,AND($N$11=$N19,$O$11&gt;$O19))),1,"")</f>
        <v>1</v>
      </c>
      <c r="BU19" s="17" t="str">
        <f>IF(AND(Участники!$A19&lt;&gt;"",OR($N$12&gt;$N19,AND($N$12=$N19,$O$12&gt;$O19))),1,"")</f>
        <v/>
      </c>
      <c r="BV19" s="17" t="str">
        <f>IF(AND(Участники!$A19&lt;&gt;"",OR($N$13&gt;$N19,AND($N$13=$N19,$O$13&gt;$O19))),1,"")</f>
        <v/>
      </c>
      <c r="BW19" s="17" t="str">
        <f>IF(AND(Участники!$A19&lt;&gt;"",OR($N$14&gt;$N19,AND($N$14=$N19,$O$14&gt;$O19))),1,"")</f>
        <v/>
      </c>
      <c r="BX19" s="17">
        <f>IF(AND(Участники!$A19&lt;&gt;"",OR($N$15&gt;$N19,AND($N$15=$N19,$O$15&gt;$O19))),1,"")</f>
        <v>1</v>
      </c>
      <c r="BY19" s="17" t="str">
        <f>IF(AND(Участники!$A19&lt;&gt;"",OR($N$16&gt;$N19,AND($N$16=$N19,$O$16&gt;$O19))),1,"")</f>
        <v/>
      </c>
      <c r="BZ19" s="17">
        <f>IF(AND(Участники!$A19&lt;&gt;"",OR($N$17&gt;$N19,AND($N$17=$N19,$O$17&gt;$O19))),1,"")</f>
        <v>1</v>
      </c>
      <c r="CA19" s="17">
        <f>IF(AND(Участники!$A19&lt;&gt;"",OR($N$18&gt;$N19,AND($N$18=$N19,$O$18&gt;$O19))),1,"")</f>
        <v>1</v>
      </c>
      <c r="CB19" s="16" t="str">
        <f>IF(AND(Участники!$A19&lt;&gt;"",OR($N$19&gt;$N19,AND($N$19=$N19,$O$19&gt;$O19))),1,"")</f>
        <v/>
      </c>
      <c r="CC19" s="17" t="str">
        <f>IF(AND(Участники!$A19&lt;&gt;"",OR($N$20&gt;$N19,AND($N$20=$N19,$O$20&gt;$O19))),1,"")</f>
        <v/>
      </c>
      <c r="CD19" s="17" t="str">
        <f>IF(AND(Участники!$A19&lt;&gt;"",OR($N$21&gt;$N19,AND($N$21=$N19,$O$21&gt;$O19))),1,"")</f>
        <v/>
      </c>
      <c r="CE19" s="17" t="str">
        <f>IF(AND(Участники!$A19&lt;&gt;"",OR($N$22&gt;$N19,AND($N$22=$N19,$O$22&gt;$O19))),1,"")</f>
        <v/>
      </c>
      <c r="CF19" s="17" t="str">
        <f>IF(AND(Участники!$A19&lt;&gt;"",OR($N$23&gt;$N19,AND($N$23=$N19,$O$23&gt;$O19))),1,"")</f>
        <v/>
      </c>
      <c r="CG19" s="17" t="str">
        <f>IF(AND(Участники!$A19&lt;&gt;"",OR($N$24&gt;$N19,AND($N$24=$N19,$O$24&gt;$O19))),1,"")</f>
        <v/>
      </c>
      <c r="CH19" s="17">
        <f>IF(AND(Участники!$A19&lt;&gt;"",OR($N$25&gt;$N19,AND($N$25=$N19,$O$25&gt;$O19))),1,"")</f>
        <v>1</v>
      </c>
      <c r="CI19" s="17" t="str">
        <f>IF(AND(Участники!$A19&lt;&gt;"",OR($N$26&gt;$N19,AND($N$26=$N19,$O$26&gt;$O19))),1,"")</f>
        <v/>
      </c>
      <c r="CJ19" s="17" t="str">
        <f>IF(AND(Участники!$A19&lt;&gt;"",OR($N$27&gt;$N19,AND($N$27=$N19,$O$27&gt;$O19))),1,"")</f>
        <v/>
      </c>
      <c r="CK19" s="17" t="str">
        <f>IF(AND(Участники!$A19&lt;&gt;"",OR($N$28&gt;$N19,AND($N$28=$N19,$O$28&gt;$O19))),1,"")</f>
        <v/>
      </c>
      <c r="CL19" s="17" t="str">
        <f>IF(AND(Участники!$A19&lt;&gt;"",OR($N$29&gt;$N19,AND($N$29=$N19,$O$29&gt;$O19))),1,"")</f>
        <v/>
      </c>
      <c r="CM19" s="17" t="str">
        <f>IF(AND(Участники!$A19&lt;&gt;"",OR($N$30&gt;$N19,AND($N$30=$N19,$O$30&gt;$O19))),1,"")</f>
        <v/>
      </c>
      <c r="CN19" s="17" t="str">
        <f>IF(AND(Участники!$A19&lt;&gt;"",OR($N$31&gt;$N19,AND($N$31=$N19,$O$31&gt;$O19))),1,"")</f>
        <v/>
      </c>
      <c r="CO19" s="17">
        <f>IF(AND(Участники!$A19&lt;&gt;"",OR($N$32&gt;$N19,AND($N$32=$N19,$O$32&gt;$O19))),1,"")</f>
        <v>1</v>
      </c>
      <c r="CP19" s="17" t="str">
        <f>IF(AND(Участники!$A19&lt;&gt;"",OR($N$33&gt;$N19,AND($N$33=$N19,$O$33&gt;$O19))),1,"")</f>
        <v/>
      </c>
      <c r="CQ19" s="17">
        <f>IF(AND(Участники!$A19&lt;&gt;"",OR($N$34&gt;$N19,AND($N$34=$N19,$O$34&gt;$O19))),1,"")</f>
        <v>1</v>
      </c>
      <c r="CR19" s="17" t="str">
        <f>IF(AND(Участники!$A19&lt;&gt;"",OR($N$35&gt;$N19,AND($N$35=$N19,$O$35&gt;$O19))),1,"")</f>
        <v/>
      </c>
      <c r="CS19" s="17" t="str">
        <f>IF(AND(Участники!$A19&lt;&gt;"",OR($N$36&gt;$N19,AND($N$36=$N19,$O$36&gt;$O19))),1,"")</f>
        <v/>
      </c>
      <c r="CT19" s="17" t="str">
        <f>IF(AND(Участники!$A19&lt;&gt;"",OR($N$37&gt;$N19,AND($N$37=$N19,$O$37&gt;$O19))),1,"")</f>
        <v/>
      </c>
      <c r="CU19" s="17" t="str">
        <f>IF(AND(Участники!$A19&lt;&gt;"",OR($N$38&gt;$N19,AND($N$38=$N19,$O$38&gt;$O19))),1,"")</f>
        <v/>
      </c>
      <c r="CV19" s="17" t="str">
        <f>IF(AND(Участники!$A19&lt;&gt;"",OR($N$39&gt;$N19,AND($N$39=$N19,$O$39&gt;$O19))),1,"")</f>
        <v/>
      </c>
      <c r="CW19" s="17">
        <f>IF(AND(Участники!$A19&lt;&gt;"",OR($N$40&gt;$N19,AND($N$40=$N19,$O$40&gt;$O19))),1,"")</f>
        <v>1</v>
      </c>
      <c r="CX19" s="17">
        <f>IF(AND(Участники!$A19&lt;&gt;"",OR($N$41&gt;$N19,AND($N$41=$N19,$O$41&gt;$O19))),1,"")</f>
        <v>1</v>
      </c>
      <c r="CY19" s="17">
        <f>IF(AND(Участники!$A19&lt;&gt;"",OR($N$42&gt;$N19,AND($N$42=$N19,$O$42&gt;$O19))),1,"")</f>
        <v>1</v>
      </c>
      <c r="CZ19" s="17">
        <f>IF(AND(Участники!$A19&lt;&gt;"",OR($N$43&gt;$N19,AND($N$43=$N19,$O$43&gt;$O19))),1,"")</f>
        <v>1</v>
      </c>
      <c r="DA19" s="17">
        <f>IF(AND(Участники!$A19&lt;&gt;"",OR($N$44&gt;$N19,AND($N$44=$N19,$O$44&gt;$O19))),1,"")</f>
        <v>1</v>
      </c>
      <c r="DB19" s="17">
        <f>IF(AND(Участники!$A19&lt;&gt;"",OR($N$45&gt;$N19,AND($N$45=$N19,$O$45&gt;$O19))),1,"")</f>
        <v>1</v>
      </c>
      <c r="DC19" s="17">
        <f>IF(AND(Участники!$A19&lt;&gt;"",OR($N$46&gt;$N19,AND($N$46=$N19,$O$46&gt;$O19))),1,"")</f>
        <v>1</v>
      </c>
      <c r="DD19" s="17">
        <f>IF(AND(Участники!$A19&lt;&gt;"",OR($N$47&gt;$N19,AND($N$47=$N19,$O$47&gt;$O19))),1,"")</f>
        <v>1</v>
      </c>
      <c r="DE19" s="17">
        <f>IF(AND(Участники!$A19&lt;&gt;"",OR($N$48&gt;$N19,AND($N$48=$N19,$O$48&gt;$O19))),1,"")</f>
        <v>1</v>
      </c>
      <c r="DF19" s="17">
        <f>IF(AND(Участники!$A19&lt;&gt;"",OR($N$49&gt;$N19,AND($N$49=$N19,$O$49&gt;$O19))),1,"")</f>
        <v>1</v>
      </c>
      <c r="DG19" s="17">
        <f>IF(AND(Участники!$A19&lt;&gt;"",OR($N$50&gt;$N19,AND($N$50=$N19,$O$50&gt;$O19))),1,"")</f>
        <v>1</v>
      </c>
      <c r="DH19" s="17">
        <f>IF(AND(Участники!$A19&lt;&gt;"",OR($N$51&gt;$N19,AND($N$51=$N19,$O$51&gt;$O19))),1,"")</f>
        <v>1</v>
      </c>
      <c r="DI19" s="17">
        <f>IF(AND(Участники!$A19&lt;&gt;"",OR($N$52&gt;$N19,AND($N$52=$N19,$O$52&gt;$O19))),1,"")</f>
        <v>1</v>
      </c>
      <c r="DJ19" s="17">
        <f>IF(AND(Участники!$A19&lt;&gt;"",OR($N$53&gt;$N19,AND($N$53=$N19,$O$53&gt;$O19))),1,"")</f>
        <v>1</v>
      </c>
      <c r="DK19" s="17">
        <f>IF(AND(Участники!$A19&lt;&gt;"",OR($N$54&gt;$N19,AND($N$54=$N19,$O$54&gt;$O19))),1,"")</f>
        <v>1</v>
      </c>
      <c r="DL19" s="17">
        <f>IF(AND(Участники!$A19&lt;&gt;"",OR($N$55&gt;$N19,AND($N$55=$N19,$O$55&gt;$O19))),1,"")</f>
        <v>1</v>
      </c>
      <c r="DM19" s="17">
        <f>IF(AND(Участники!$A19&lt;&gt;"",OR($N$56&gt;$N19,AND($N$56=$N19,$O$56&gt;$O19))),1,"")</f>
        <v>1</v>
      </c>
      <c r="DN19" s="17">
        <f>IF(AND(Участники!$A19&lt;&gt;"",OR($N$57&gt;$N19,AND($N$57=$N19,$O$57&gt;$O19))),1,"")</f>
        <v>1</v>
      </c>
      <c r="DO19" s="17">
        <f>IF(AND(Участники!$A19&lt;&gt;"",OR($N$58&gt;$N19,AND($N$58=$N19,$O$58&gt;$O19))),1,"")</f>
        <v>1</v>
      </c>
      <c r="DP19" s="17">
        <f>IF(AND(Участники!$A19&lt;&gt;"",OR($N$59&gt;$N19,AND($N$59=$N19,$O$59&gt;$O19))),1,"")</f>
        <v>1</v>
      </c>
      <c r="DQ19" s="17">
        <f>IF(AND(Участники!$A19&lt;&gt;"",OR($N$60&gt;$N19,AND($N$60=$N19,$O$60&gt;$O19))),1,"")</f>
        <v>1</v>
      </c>
    </row>
    <row r="20" spans="1:121" x14ac:dyDescent="0.25">
      <c r="A20" s="30" t="str">
        <f>IF(Участники!A20="","",Участники!A20)</f>
        <v>Мастера байта</v>
      </c>
      <c r="B20" s="52"/>
      <c r="C20" s="52"/>
      <c r="D20" s="52"/>
      <c r="E20" s="52">
        <v>1</v>
      </c>
      <c r="F20" s="52"/>
      <c r="G20" s="52">
        <v>1</v>
      </c>
      <c r="H20" s="52">
        <v>1</v>
      </c>
      <c r="I20" s="52">
        <v>1</v>
      </c>
      <c r="J20" s="52">
        <v>1</v>
      </c>
      <c r="K20" s="52">
        <v>1</v>
      </c>
      <c r="L20" s="52">
        <v>1</v>
      </c>
      <c r="M20" s="52"/>
      <c r="N20" s="31">
        <f>IF(Участники!A20="","",COUNTA(B20:M20))</f>
        <v>7</v>
      </c>
      <c r="O20" s="31">
        <f>IF(Участники!A20="","",SUMPRODUCT(B$8:M$8,B80:M80))</f>
        <v>93</v>
      </c>
      <c r="P20" s="31">
        <f>IF(Участники!A20="","",IF($AC$61+1=Участники!$B$6-CC$61,$AC$61+1,CONCATENATE($AC$61+1,"-",Участники!$B$6-CC$61)))</f>
        <v>11</v>
      </c>
      <c r="T20" s="17" t="str">
        <f>IF(AND(Участники!$A20&lt;&gt;"",OR($N$11&lt;$N20,AND($N$11=$N20,$O$11&lt;$O20))),1,"")</f>
        <v/>
      </c>
      <c r="U20" s="17">
        <f>IF(AND(Участники!$A20&lt;&gt;"",OR($N$12&lt;$N20,AND($N$12=$N20,$O$12&lt;$O20))),1,"")</f>
        <v>1</v>
      </c>
      <c r="V20" s="17">
        <f>IF(AND(Участники!$A20&lt;&gt;"",OR($N$13&lt;$N20,AND($N$13=$N20,$O$13&lt;$O20))),1,"")</f>
        <v>1</v>
      </c>
      <c r="W20" s="17">
        <f>IF(AND(Участники!$A20&lt;&gt;"",OR($N$14&lt;$N20,AND($N$14=$N20,$O$14&lt;$O20))),1,"")</f>
        <v>1</v>
      </c>
      <c r="X20" s="17" t="str">
        <f>IF(AND(Участники!$A20&lt;&gt;"",OR($N$15&lt;$N20,AND($N$15=$N20,$O$15&lt;$O20))),1,"")</f>
        <v/>
      </c>
      <c r="Y20" s="17">
        <f>IF(AND(Участники!$A20&lt;&gt;"",OR($N$16&lt;$N20,AND($N$16=$N20,$O$16&lt;$O20))),1,"")</f>
        <v>1</v>
      </c>
      <c r="Z20" s="17" t="str">
        <f>IF(AND(Участники!$A20&lt;&gt;"",OR($N$17&lt;$N20,AND($N$17=$N20,$O$17&lt;$O20))),1,"")</f>
        <v/>
      </c>
      <c r="AA20" s="17" t="str">
        <f>IF(AND(Участники!$A20&lt;&gt;"",OR($N$18&lt;$N20,AND($N$18=$N20,$O$18&lt;$O20))),1,"")</f>
        <v/>
      </c>
      <c r="AB20" s="17" t="str">
        <f>IF(AND(Участники!$A20&lt;&gt;"",OR($N$19&lt;$N20,AND($N$19=$N20,$O$19&lt;$O20))),1,"")</f>
        <v/>
      </c>
      <c r="AC20" s="16" t="str">
        <f>IF(AND(Участники!$A20&lt;&gt;"",OR($N$20&lt;$N20,AND($N$20=$N20,$O$20&lt;$O20))),1,"")</f>
        <v/>
      </c>
      <c r="AD20" s="17">
        <f>IF(AND(Участники!$A20&lt;&gt;"",OR($N$21&lt;$N20,AND($N$21=$N20,$O$21&lt;$O20))),1,"")</f>
        <v>1</v>
      </c>
      <c r="AE20" s="17">
        <f>IF(AND(Участники!$A20&lt;&gt;"",OR($N$22&lt;$N20,AND($N$22=$N20,$O$22&lt;$O20))),1,"")</f>
        <v>1</v>
      </c>
      <c r="AF20" s="17">
        <f>IF(AND(Участники!$A20&lt;&gt;"",OR($N$23&lt;$N20,AND($N$23=$N20,$O$23&lt;$O20))),1,"")</f>
        <v>1</v>
      </c>
      <c r="AG20" s="17">
        <f>IF(AND(Участники!$A20&lt;&gt;"",OR($N$24&lt;$N20,AND($N$24=$N20,$O$24&lt;$O20))),1,"")</f>
        <v>1</v>
      </c>
      <c r="AH20" s="17" t="str">
        <f>IF(AND(Участники!$A20&lt;&gt;"",OR($N$25&lt;$N20,AND($N$25=$N20,$O$25&lt;$O20))),1,"")</f>
        <v/>
      </c>
      <c r="AI20" s="17">
        <f>IF(AND(Участники!$A20&lt;&gt;"",OR($N$26&lt;$N20,AND($N$26=$N20,$O$26&lt;$O20))),1,"")</f>
        <v>1</v>
      </c>
      <c r="AJ20" s="17" t="str">
        <f>IF(AND(Участники!$A20&lt;&gt;"",OR($N$27&lt;$N20,AND($N$27=$N20,$O$27&lt;$O20))),1,"")</f>
        <v/>
      </c>
      <c r="AK20" s="17">
        <f>IF(AND(Участники!$A20&lt;&gt;"",OR($N$28&lt;$N20,AND($N$28=$N20,$O$28&lt;$O20))),1,"")</f>
        <v>1</v>
      </c>
      <c r="AL20" s="17">
        <f>IF(AND(Участники!$A20&lt;&gt;"",OR($N$29&lt;$N20,AND($N$29=$N20,$O$29&lt;$O20))),1,"")</f>
        <v>1</v>
      </c>
      <c r="AM20" s="17">
        <f>IF(AND(Участники!$A20&lt;&gt;"",OR($N$30&lt;$N20,AND($N$30=$N20,$O$30&lt;$O20))),1,"")</f>
        <v>1</v>
      </c>
      <c r="AN20" s="17">
        <f>IF(AND(Участники!$A20&lt;&gt;"",OR($N$31&lt;$N20,AND($N$31=$N20,$O$31&lt;$O20))),1,"")</f>
        <v>1</v>
      </c>
      <c r="AO20" s="17" t="str">
        <f>IF(AND(Участники!$A20&lt;&gt;"",OR($N$32&lt;$N20,AND($N$32=$N20,$O$32&lt;$O20))),1,"")</f>
        <v/>
      </c>
      <c r="AP20" s="17">
        <f>IF(AND(Участники!$A20&lt;&gt;"",OR($N$33&lt;$N20,AND($N$33=$N20,$O$33&lt;$O20))),1,"")</f>
        <v>1</v>
      </c>
      <c r="AQ20" s="17" t="str">
        <f>IF(AND(Участники!$A20&lt;&gt;"",OR($N$34&lt;$N20,AND($N$34=$N20,$O$34&lt;$O20))),1,"")</f>
        <v/>
      </c>
      <c r="AR20" s="17">
        <f>IF(AND(Участники!$A20&lt;&gt;"",OR($N$35&lt;$N20,AND($N$35=$N20,$O$35&lt;$O20))),1,"")</f>
        <v>1</v>
      </c>
      <c r="AS20" s="17">
        <f>IF(AND(Участники!$A20&lt;&gt;"",OR($N$36&lt;$N20,AND($N$36=$N20,$O$36&lt;$O20))),1,"")</f>
        <v>1</v>
      </c>
      <c r="AT20" s="17">
        <f>IF(AND(Участники!$A20&lt;&gt;"",OR($N$37&lt;$N20,AND($N$37=$N20,$O$37&lt;$O20))),1,"")</f>
        <v>1</v>
      </c>
      <c r="AU20" s="17">
        <f>IF(AND(Участники!$A20&lt;&gt;"",OR($N$38&lt;$N20,AND($N$38=$N20,$O$38&lt;$O20))),1,"")</f>
        <v>1</v>
      </c>
      <c r="AV20" s="17">
        <f>IF(AND(Участники!$A20&lt;&gt;"",OR($N$39&lt;$N20,AND($N$39=$N20,$O$39&lt;$O20))),1,"")</f>
        <v>1</v>
      </c>
      <c r="AW20" s="17" t="str">
        <f>IF(AND(Участники!$A20&lt;&gt;"",OR($N$40&lt;$N20,AND($N$40=$N20,$O$40&lt;$O20))),1,"")</f>
        <v/>
      </c>
      <c r="AX20" s="17" t="str">
        <f>IF(AND(Участники!$A20&lt;&gt;"",OR($N$41&lt;$N20,AND($N$41=$N20,$O$41&lt;$O20))),1,"")</f>
        <v/>
      </c>
      <c r="AY20" s="17" t="str">
        <f>IF(AND(Участники!$A20&lt;&gt;"",OR($N$42&lt;$N20,AND($N$42=$N20,$O$42&lt;$O20))),1,"")</f>
        <v/>
      </c>
      <c r="AZ20" s="17" t="str">
        <f>IF(AND(Участники!$A20&lt;&gt;"",OR($N$43&lt;$N20,AND($N$43=$N20,$O$43&lt;$O20))),1,"")</f>
        <v/>
      </c>
      <c r="BA20" s="17" t="str">
        <f>IF(AND(Участники!$A20&lt;&gt;"",OR($N$44&lt;$N20,AND($N$44=$N20,$O$44&lt;$O20))),1,"")</f>
        <v/>
      </c>
      <c r="BB20" s="17" t="str">
        <f>IF(AND(Участники!$A20&lt;&gt;"",OR($N$45&lt;$N20,AND($N$45=$N20,$O$45&lt;$O20))),1,"")</f>
        <v/>
      </c>
      <c r="BC20" s="17" t="str">
        <f>IF(AND(Участники!$A20&lt;&gt;"",OR($N$46&lt;$N20,AND($N$46=$N20,$O$46&lt;$O20))),1,"")</f>
        <v/>
      </c>
      <c r="BD20" s="17" t="str">
        <f>IF(AND(Участники!$A20&lt;&gt;"",OR($N$47&lt;$N20,AND($N$47=$N20,$O$47&lt;$O20))),1,"")</f>
        <v/>
      </c>
      <c r="BE20" s="17" t="str">
        <f>IF(AND(Участники!$A20&lt;&gt;"",OR($N$48&lt;$N20,AND($N$48=$N20,$O$48&lt;$O20))),1,"")</f>
        <v/>
      </c>
      <c r="BF20" s="17" t="str">
        <f>IF(AND(Участники!$A20&lt;&gt;"",OR($N$49&lt;$N20,AND($N$49=$N20,$O$49&lt;$O20))),1,"")</f>
        <v/>
      </c>
      <c r="BG20" s="17" t="str">
        <f>IF(AND(Участники!$A20&lt;&gt;"",OR($N$50&lt;$N20,AND($N$50=$N20,$O$50&lt;$O20))),1,"")</f>
        <v/>
      </c>
      <c r="BH20" s="17" t="str">
        <f>IF(AND(Участники!$A20&lt;&gt;"",OR($N$51&lt;$N20,AND($N$51=$N20,$O$51&lt;$O20))),1,"")</f>
        <v/>
      </c>
      <c r="BI20" s="17" t="str">
        <f>IF(AND(Участники!$A20&lt;&gt;"",OR($N$52&lt;$N20,AND($N$52=$N20,$O$52&lt;$O20))),1,"")</f>
        <v/>
      </c>
      <c r="BJ20" s="17" t="str">
        <f>IF(AND(Участники!$A20&lt;&gt;"",OR($N$53&lt;$N20,AND($N$53=$N20,$O$53&lt;$O20))),1,"")</f>
        <v/>
      </c>
      <c r="BK20" s="17" t="str">
        <f>IF(AND(Участники!$A20&lt;&gt;"",OR($N$54&lt;$N20,AND($N$54=$N20,$O$54&lt;$O20))),1,"")</f>
        <v/>
      </c>
      <c r="BL20" s="17" t="str">
        <f>IF(AND(Участники!$A20&lt;&gt;"",OR($N$55&lt;$N20,AND($N$55=$N20,$O$55&lt;$O20))),1,"")</f>
        <v/>
      </c>
      <c r="BM20" s="17" t="str">
        <f>IF(AND(Участники!$A20&lt;&gt;"",OR($N$56&lt;$N20,AND($N$56=$N20,$O$56&lt;$O20))),1,"")</f>
        <v/>
      </c>
      <c r="BN20" s="17" t="str">
        <f>IF(AND(Участники!$A20&lt;&gt;"",OR($N$57&lt;$N20,AND($N$57=$N20,$O$57&lt;$O20))),1,"")</f>
        <v/>
      </c>
      <c r="BO20" s="17" t="str">
        <f>IF(AND(Участники!$A20&lt;&gt;"",OR($N$58&lt;$N20,AND($N$58=$N20,$O$58&lt;$O20))),1,"")</f>
        <v/>
      </c>
      <c r="BP20" s="17" t="str">
        <f>IF(AND(Участники!$A20&lt;&gt;"",OR($N$59&lt;$N20,AND($N$59=$N20,$O$59&lt;$O20))),1,"")</f>
        <v/>
      </c>
      <c r="BQ20" s="17" t="str">
        <f>IF(AND(Участники!$A20&lt;&gt;"",OR($N$60&lt;$N20,AND($N$60=$N20,$O$60&lt;$O20))),1,"")</f>
        <v/>
      </c>
      <c r="BT20" s="17">
        <f>IF(AND(Участники!$A20&lt;&gt;"",OR($N$11&gt;$N20,AND($N$11=$N20,$O$11&gt;$O20))),1,"")</f>
        <v>1</v>
      </c>
      <c r="BU20" s="17" t="str">
        <f>IF(AND(Участники!$A20&lt;&gt;"",OR($N$12&gt;$N20,AND($N$12=$N20,$O$12&gt;$O20))),1,"")</f>
        <v/>
      </c>
      <c r="BV20" s="17" t="str">
        <f>IF(AND(Участники!$A20&lt;&gt;"",OR($N$13&gt;$N20,AND($N$13=$N20,$O$13&gt;$O20))),1,"")</f>
        <v/>
      </c>
      <c r="BW20" s="17" t="str">
        <f>IF(AND(Участники!$A20&lt;&gt;"",OR($N$14&gt;$N20,AND($N$14=$N20,$O$14&gt;$O20))),1,"")</f>
        <v/>
      </c>
      <c r="BX20" s="17">
        <f>IF(AND(Участники!$A20&lt;&gt;"",OR($N$15&gt;$N20,AND($N$15=$N20,$O$15&gt;$O20))),1,"")</f>
        <v>1</v>
      </c>
      <c r="BY20" s="17" t="str">
        <f>IF(AND(Участники!$A20&lt;&gt;"",OR($N$16&gt;$N20,AND($N$16=$N20,$O$16&gt;$O20))),1,"")</f>
        <v/>
      </c>
      <c r="BZ20" s="17">
        <f>IF(AND(Участники!$A20&lt;&gt;"",OR($N$17&gt;$N20,AND($N$17=$N20,$O$17&gt;$O20))),1,"")</f>
        <v>1</v>
      </c>
      <c r="CA20" s="17">
        <f>IF(AND(Участники!$A20&lt;&gt;"",OR($N$18&gt;$N20,AND($N$18=$N20,$O$18&gt;$O20))),1,"")</f>
        <v>1</v>
      </c>
      <c r="CB20" s="17">
        <f>IF(AND(Участники!$A20&lt;&gt;"",OR($N$19&gt;$N20,AND($N$19=$N20,$O$19&gt;$O20))),1,"")</f>
        <v>1</v>
      </c>
      <c r="CC20" s="16" t="str">
        <f>IF(AND(Участники!$A20&lt;&gt;"",OR($N$20&gt;$N20,AND($N$20=$N20,$O$20&gt;$O20))),1,"")</f>
        <v/>
      </c>
      <c r="CD20" s="17" t="str">
        <f>IF(AND(Участники!$A20&lt;&gt;"",OR($N$21&gt;$N20,AND($N$21=$N20,$O$21&gt;$O20))),1,"")</f>
        <v/>
      </c>
      <c r="CE20" s="17" t="str">
        <f>IF(AND(Участники!$A20&lt;&gt;"",OR($N$22&gt;$N20,AND($N$22=$N20,$O$22&gt;$O20))),1,"")</f>
        <v/>
      </c>
      <c r="CF20" s="17" t="str">
        <f>IF(AND(Участники!$A20&lt;&gt;"",OR($N$23&gt;$N20,AND($N$23=$N20,$O$23&gt;$O20))),1,"")</f>
        <v/>
      </c>
      <c r="CG20" s="17" t="str">
        <f>IF(AND(Участники!$A20&lt;&gt;"",OR($N$24&gt;$N20,AND($N$24=$N20,$O$24&gt;$O20))),1,"")</f>
        <v/>
      </c>
      <c r="CH20" s="17">
        <f>IF(AND(Участники!$A20&lt;&gt;"",OR($N$25&gt;$N20,AND($N$25=$N20,$O$25&gt;$O20))),1,"")</f>
        <v>1</v>
      </c>
      <c r="CI20" s="17" t="str">
        <f>IF(AND(Участники!$A20&lt;&gt;"",OR($N$26&gt;$N20,AND($N$26=$N20,$O$26&gt;$O20))),1,"")</f>
        <v/>
      </c>
      <c r="CJ20" s="17">
        <f>IF(AND(Участники!$A20&lt;&gt;"",OR($N$27&gt;$N20,AND($N$27=$N20,$O$27&gt;$O20))),1,"")</f>
        <v>1</v>
      </c>
      <c r="CK20" s="17" t="str">
        <f>IF(AND(Участники!$A20&lt;&gt;"",OR($N$28&gt;$N20,AND($N$28=$N20,$O$28&gt;$O20))),1,"")</f>
        <v/>
      </c>
      <c r="CL20" s="17" t="str">
        <f>IF(AND(Участники!$A20&lt;&gt;"",OR($N$29&gt;$N20,AND($N$29=$N20,$O$29&gt;$O20))),1,"")</f>
        <v/>
      </c>
      <c r="CM20" s="17" t="str">
        <f>IF(AND(Участники!$A20&lt;&gt;"",OR($N$30&gt;$N20,AND($N$30=$N20,$O$30&gt;$O20))),1,"")</f>
        <v/>
      </c>
      <c r="CN20" s="17" t="str">
        <f>IF(AND(Участники!$A20&lt;&gt;"",OR($N$31&gt;$N20,AND($N$31=$N20,$O$31&gt;$O20))),1,"")</f>
        <v/>
      </c>
      <c r="CO20" s="17">
        <f>IF(AND(Участники!$A20&lt;&gt;"",OR($N$32&gt;$N20,AND($N$32=$N20,$O$32&gt;$O20))),1,"")</f>
        <v>1</v>
      </c>
      <c r="CP20" s="17" t="str">
        <f>IF(AND(Участники!$A20&lt;&gt;"",OR($N$33&gt;$N20,AND($N$33=$N20,$O$33&gt;$O20))),1,"")</f>
        <v/>
      </c>
      <c r="CQ20" s="17">
        <f>IF(AND(Участники!$A20&lt;&gt;"",OR($N$34&gt;$N20,AND($N$34=$N20,$O$34&gt;$O20))),1,"")</f>
        <v>1</v>
      </c>
      <c r="CR20" s="17" t="str">
        <f>IF(AND(Участники!$A20&lt;&gt;"",OR($N$35&gt;$N20,AND($N$35=$N20,$O$35&gt;$O20))),1,"")</f>
        <v/>
      </c>
      <c r="CS20" s="17" t="str">
        <f>IF(AND(Участники!$A20&lt;&gt;"",OR($N$36&gt;$N20,AND($N$36=$N20,$O$36&gt;$O20))),1,"")</f>
        <v/>
      </c>
      <c r="CT20" s="17" t="str">
        <f>IF(AND(Участники!$A20&lt;&gt;"",OR($N$37&gt;$N20,AND($N$37=$N20,$O$37&gt;$O20))),1,"")</f>
        <v/>
      </c>
      <c r="CU20" s="17" t="str">
        <f>IF(AND(Участники!$A20&lt;&gt;"",OR($N$38&gt;$N20,AND($N$38=$N20,$O$38&gt;$O20))),1,"")</f>
        <v/>
      </c>
      <c r="CV20" s="17" t="str">
        <f>IF(AND(Участники!$A20&lt;&gt;"",OR($N$39&gt;$N20,AND($N$39=$N20,$O$39&gt;$O20))),1,"")</f>
        <v/>
      </c>
      <c r="CW20" s="17">
        <f>IF(AND(Участники!$A20&lt;&gt;"",OR($N$40&gt;$N20,AND($N$40=$N20,$O$40&gt;$O20))),1,"")</f>
        <v>1</v>
      </c>
      <c r="CX20" s="17">
        <f>IF(AND(Участники!$A20&lt;&gt;"",OR($N$41&gt;$N20,AND($N$41=$N20,$O$41&gt;$O20))),1,"")</f>
        <v>1</v>
      </c>
      <c r="CY20" s="17">
        <f>IF(AND(Участники!$A20&lt;&gt;"",OR($N$42&gt;$N20,AND($N$42=$N20,$O$42&gt;$O20))),1,"")</f>
        <v>1</v>
      </c>
      <c r="CZ20" s="17">
        <f>IF(AND(Участники!$A20&lt;&gt;"",OR($N$43&gt;$N20,AND($N$43=$N20,$O$43&gt;$O20))),1,"")</f>
        <v>1</v>
      </c>
      <c r="DA20" s="17">
        <f>IF(AND(Участники!$A20&lt;&gt;"",OR($N$44&gt;$N20,AND($N$44=$N20,$O$44&gt;$O20))),1,"")</f>
        <v>1</v>
      </c>
      <c r="DB20" s="17">
        <f>IF(AND(Участники!$A20&lt;&gt;"",OR($N$45&gt;$N20,AND($N$45=$N20,$O$45&gt;$O20))),1,"")</f>
        <v>1</v>
      </c>
      <c r="DC20" s="17">
        <f>IF(AND(Участники!$A20&lt;&gt;"",OR($N$46&gt;$N20,AND($N$46=$N20,$O$46&gt;$O20))),1,"")</f>
        <v>1</v>
      </c>
      <c r="DD20" s="17">
        <f>IF(AND(Участники!$A20&lt;&gt;"",OR($N$47&gt;$N20,AND($N$47=$N20,$O$47&gt;$O20))),1,"")</f>
        <v>1</v>
      </c>
      <c r="DE20" s="17">
        <f>IF(AND(Участники!$A20&lt;&gt;"",OR($N$48&gt;$N20,AND($N$48=$N20,$O$48&gt;$O20))),1,"")</f>
        <v>1</v>
      </c>
      <c r="DF20" s="17">
        <f>IF(AND(Участники!$A20&lt;&gt;"",OR($N$49&gt;$N20,AND($N$49=$N20,$O$49&gt;$O20))),1,"")</f>
        <v>1</v>
      </c>
      <c r="DG20" s="17">
        <f>IF(AND(Участники!$A20&lt;&gt;"",OR($N$50&gt;$N20,AND($N$50=$N20,$O$50&gt;$O20))),1,"")</f>
        <v>1</v>
      </c>
      <c r="DH20" s="17">
        <f>IF(AND(Участники!$A20&lt;&gt;"",OR($N$51&gt;$N20,AND($N$51=$N20,$O$51&gt;$O20))),1,"")</f>
        <v>1</v>
      </c>
      <c r="DI20" s="17">
        <f>IF(AND(Участники!$A20&lt;&gt;"",OR($N$52&gt;$N20,AND($N$52=$N20,$O$52&gt;$O20))),1,"")</f>
        <v>1</v>
      </c>
      <c r="DJ20" s="17">
        <f>IF(AND(Участники!$A20&lt;&gt;"",OR($N$53&gt;$N20,AND($N$53=$N20,$O$53&gt;$O20))),1,"")</f>
        <v>1</v>
      </c>
      <c r="DK20" s="17">
        <f>IF(AND(Участники!$A20&lt;&gt;"",OR($N$54&gt;$N20,AND($N$54=$N20,$O$54&gt;$O20))),1,"")</f>
        <v>1</v>
      </c>
      <c r="DL20" s="17">
        <f>IF(AND(Участники!$A20&lt;&gt;"",OR($N$55&gt;$N20,AND($N$55=$N20,$O$55&gt;$O20))),1,"")</f>
        <v>1</v>
      </c>
      <c r="DM20" s="17">
        <f>IF(AND(Участники!$A20&lt;&gt;"",OR($N$56&gt;$N20,AND($N$56=$N20,$O$56&gt;$O20))),1,"")</f>
        <v>1</v>
      </c>
      <c r="DN20" s="17">
        <f>IF(AND(Участники!$A20&lt;&gt;"",OR($N$57&gt;$N20,AND($N$57=$N20,$O$57&gt;$O20))),1,"")</f>
        <v>1</v>
      </c>
      <c r="DO20" s="17">
        <f>IF(AND(Участники!$A20&lt;&gt;"",OR($N$58&gt;$N20,AND($N$58=$N20,$O$58&gt;$O20))),1,"")</f>
        <v>1</v>
      </c>
      <c r="DP20" s="17">
        <f>IF(AND(Участники!$A20&lt;&gt;"",OR($N$59&gt;$N20,AND($N$59=$N20,$O$59&gt;$O20))),1,"")</f>
        <v>1</v>
      </c>
      <c r="DQ20" s="17">
        <f>IF(AND(Участники!$A20&lt;&gt;"",OR($N$60&gt;$N20,AND($N$60=$N20,$O$60&gt;$O20))),1,"")</f>
        <v>1</v>
      </c>
    </row>
    <row r="21" spans="1:121" x14ac:dyDescent="0.25">
      <c r="A21" s="29" t="str">
        <f>IF(Участники!A21="","",Участники!A21)</f>
        <v>Кутюрье</v>
      </c>
      <c r="B21" s="52"/>
      <c r="C21" s="52"/>
      <c r="D21" s="52">
        <v>1</v>
      </c>
      <c r="E21" s="52"/>
      <c r="F21" s="52">
        <v>1</v>
      </c>
      <c r="G21" s="52"/>
      <c r="H21" s="52">
        <v>1</v>
      </c>
      <c r="I21" s="52">
        <v>1</v>
      </c>
      <c r="J21" s="52"/>
      <c r="K21" s="52">
        <v>1</v>
      </c>
      <c r="L21" s="52">
        <v>1</v>
      </c>
      <c r="M21" s="52">
        <v>1</v>
      </c>
      <c r="N21" s="15">
        <f>IF(Участники!A21="","",COUNTA(B21:M21))</f>
        <v>7</v>
      </c>
      <c r="O21" s="15">
        <f>IF(Участники!A21="","",SUMPRODUCT(B$8:M$8,B81:M81))</f>
        <v>77</v>
      </c>
      <c r="P21" s="15">
        <f>IF(Участники!A21="","",IF($AD$61+1=Участники!$B$6-CD$61,$AD$61+1,CONCATENATE($AD$61+1,"-",Участники!$B$6-CD$61)))</f>
        <v>12</v>
      </c>
      <c r="T21" s="17" t="str">
        <f>IF(AND(Участники!$A21&lt;&gt;"",OR($N$11&lt;$N21,AND($N$11=$N21,$O$11&lt;$O21))),1,"")</f>
        <v/>
      </c>
      <c r="U21" s="17">
        <f>IF(AND(Участники!$A21&lt;&gt;"",OR($N$12&lt;$N21,AND($N$12=$N21,$O$12&lt;$O21))),1,"")</f>
        <v>1</v>
      </c>
      <c r="V21" s="17">
        <f>IF(AND(Участники!$A21&lt;&gt;"",OR($N$13&lt;$N21,AND($N$13=$N21,$O$13&lt;$O21))),1,"")</f>
        <v>1</v>
      </c>
      <c r="W21" s="17">
        <f>IF(AND(Участники!$A21&lt;&gt;"",OR($N$14&lt;$N21,AND($N$14=$N21,$O$14&lt;$O21))),1,"")</f>
        <v>1</v>
      </c>
      <c r="X21" s="17" t="str">
        <f>IF(AND(Участники!$A21&lt;&gt;"",OR($N$15&lt;$N21,AND($N$15=$N21,$O$15&lt;$O21))),1,"")</f>
        <v/>
      </c>
      <c r="Y21" s="17">
        <f>IF(AND(Участники!$A21&lt;&gt;"",OR($N$16&lt;$N21,AND($N$16=$N21,$O$16&lt;$O21))),1,"")</f>
        <v>1</v>
      </c>
      <c r="Z21" s="17" t="str">
        <f>IF(AND(Участники!$A21&lt;&gt;"",OR($N$17&lt;$N21,AND($N$17=$N21,$O$17&lt;$O21))),1,"")</f>
        <v/>
      </c>
      <c r="AA21" s="17" t="str">
        <f>IF(AND(Участники!$A21&lt;&gt;"",OR($N$18&lt;$N21,AND($N$18=$N21,$O$18&lt;$O21))),1,"")</f>
        <v/>
      </c>
      <c r="AB21" s="17" t="str">
        <f>IF(AND(Участники!$A21&lt;&gt;"",OR($N$19&lt;$N21,AND($N$19=$N21,$O$19&lt;$O21))),1,"")</f>
        <v/>
      </c>
      <c r="AC21" s="17" t="str">
        <f>IF(AND(Участники!$A21&lt;&gt;"",OR($N$20&lt;$N21,AND($N$20=$N21,$O$20&lt;$O21))),1,"")</f>
        <v/>
      </c>
      <c r="AD21" s="16" t="str">
        <f>IF(AND(Участники!$A21&lt;&gt;"",OR($N$21&lt;$N21,AND($N$21=$N21,$O$21&lt;$O21))),1,"")</f>
        <v/>
      </c>
      <c r="AE21" s="17">
        <f>IF(AND(Участники!$A21&lt;&gt;"",OR($N$22&lt;$N21,AND($N$22=$N21,$O$22&lt;$O21))),1,"")</f>
        <v>1</v>
      </c>
      <c r="AF21" s="17">
        <f>IF(AND(Участники!$A21&lt;&gt;"",OR($N$23&lt;$N21,AND($N$23=$N21,$O$23&lt;$O21))),1,"")</f>
        <v>1</v>
      </c>
      <c r="AG21" s="17">
        <f>IF(AND(Участники!$A21&lt;&gt;"",OR($N$24&lt;$N21,AND($N$24=$N21,$O$24&lt;$O21))),1,"")</f>
        <v>1</v>
      </c>
      <c r="AH21" s="17" t="str">
        <f>IF(AND(Участники!$A21&lt;&gt;"",OR($N$25&lt;$N21,AND($N$25=$N21,$O$25&lt;$O21))),1,"")</f>
        <v/>
      </c>
      <c r="AI21" s="17">
        <f>IF(AND(Участники!$A21&lt;&gt;"",OR($N$26&lt;$N21,AND($N$26=$N21,$O$26&lt;$O21))),1,"")</f>
        <v>1</v>
      </c>
      <c r="AJ21" s="17" t="str">
        <f>IF(AND(Участники!$A21&lt;&gt;"",OR($N$27&lt;$N21,AND($N$27=$N21,$O$27&lt;$O21))),1,"")</f>
        <v/>
      </c>
      <c r="AK21" s="17">
        <f>IF(AND(Участники!$A21&lt;&gt;"",OR($N$28&lt;$N21,AND($N$28=$N21,$O$28&lt;$O21))),1,"")</f>
        <v>1</v>
      </c>
      <c r="AL21" s="17">
        <f>IF(AND(Участники!$A21&lt;&gt;"",OR($N$29&lt;$N21,AND($N$29=$N21,$O$29&lt;$O21))),1,"")</f>
        <v>1</v>
      </c>
      <c r="AM21" s="17">
        <f>IF(AND(Участники!$A21&lt;&gt;"",OR($N$30&lt;$N21,AND($N$30=$N21,$O$30&lt;$O21))),1,"")</f>
        <v>1</v>
      </c>
      <c r="AN21" s="17">
        <f>IF(AND(Участники!$A21&lt;&gt;"",OR($N$31&lt;$N21,AND($N$31=$N21,$O$31&lt;$O21))),1,"")</f>
        <v>1</v>
      </c>
      <c r="AO21" s="17" t="str">
        <f>IF(AND(Участники!$A21&lt;&gt;"",OR($N$32&lt;$N21,AND($N$32=$N21,$O$32&lt;$O21))),1,"")</f>
        <v/>
      </c>
      <c r="AP21" s="17">
        <f>IF(AND(Участники!$A21&lt;&gt;"",OR($N$33&lt;$N21,AND($N$33=$N21,$O$33&lt;$O21))),1,"")</f>
        <v>1</v>
      </c>
      <c r="AQ21" s="17" t="str">
        <f>IF(AND(Участники!$A21&lt;&gt;"",OR($N$34&lt;$N21,AND($N$34=$N21,$O$34&lt;$O21))),1,"")</f>
        <v/>
      </c>
      <c r="AR21" s="17">
        <f>IF(AND(Участники!$A21&lt;&gt;"",OR($N$35&lt;$N21,AND($N$35=$N21,$O$35&lt;$O21))),1,"")</f>
        <v>1</v>
      </c>
      <c r="AS21" s="17">
        <f>IF(AND(Участники!$A21&lt;&gt;"",OR($N$36&lt;$N21,AND($N$36=$N21,$O$36&lt;$O21))),1,"")</f>
        <v>1</v>
      </c>
      <c r="AT21" s="17">
        <f>IF(AND(Участники!$A21&lt;&gt;"",OR($N$37&lt;$N21,AND($N$37=$N21,$O$37&lt;$O21))),1,"")</f>
        <v>1</v>
      </c>
      <c r="AU21" s="17">
        <f>IF(AND(Участники!$A21&lt;&gt;"",OR($N$38&lt;$N21,AND($N$38=$N21,$O$38&lt;$O21))),1,"")</f>
        <v>1</v>
      </c>
      <c r="AV21" s="17">
        <f>IF(AND(Участники!$A21&lt;&gt;"",OR($N$39&lt;$N21,AND($N$39=$N21,$O$39&lt;$O21))),1,"")</f>
        <v>1</v>
      </c>
      <c r="AW21" s="17" t="str">
        <f>IF(AND(Участники!$A21&lt;&gt;"",OR($N$40&lt;$N21,AND($N$40=$N21,$O$40&lt;$O21))),1,"")</f>
        <v/>
      </c>
      <c r="AX21" s="17" t="str">
        <f>IF(AND(Участники!$A21&lt;&gt;"",OR($N$41&lt;$N21,AND($N$41=$N21,$O$41&lt;$O21))),1,"")</f>
        <v/>
      </c>
      <c r="AY21" s="17" t="str">
        <f>IF(AND(Участники!$A21&lt;&gt;"",OR($N$42&lt;$N21,AND($N$42=$N21,$O$42&lt;$O21))),1,"")</f>
        <v/>
      </c>
      <c r="AZ21" s="17" t="str">
        <f>IF(AND(Участники!$A21&lt;&gt;"",OR($N$43&lt;$N21,AND($N$43=$N21,$O$43&lt;$O21))),1,"")</f>
        <v/>
      </c>
      <c r="BA21" s="17" t="str">
        <f>IF(AND(Участники!$A21&lt;&gt;"",OR($N$44&lt;$N21,AND($N$44=$N21,$O$44&lt;$O21))),1,"")</f>
        <v/>
      </c>
      <c r="BB21" s="17" t="str">
        <f>IF(AND(Участники!$A21&lt;&gt;"",OR($N$45&lt;$N21,AND($N$45=$N21,$O$45&lt;$O21))),1,"")</f>
        <v/>
      </c>
      <c r="BC21" s="17" t="str">
        <f>IF(AND(Участники!$A21&lt;&gt;"",OR($N$46&lt;$N21,AND($N$46=$N21,$O$46&lt;$O21))),1,"")</f>
        <v/>
      </c>
      <c r="BD21" s="17" t="str">
        <f>IF(AND(Участники!$A21&lt;&gt;"",OR($N$47&lt;$N21,AND($N$47=$N21,$O$47&lt;$O21))),1,"")</f>
        <v/>
      </c>
      <c r="BE21" s="17" t="str">
        <f>IF(AND(Участники!$A21&lt;&gt;"",OR($N$48&lt;$N21,AND($N$48=$N21,$O$48&lt;$O21))),1,"")</f>
        <v/>
      </c>
      <c r="BF21" s="17" t="str">
        <f>IF(AND(Участники!$A21&lt;&gt;"",OR($N$49&lt;$N21,AND($N$49=$N21,$O$49&lt;$O21))),1,"")</f>
        <v/>
      </c>
      <c r="BG21" s="17" t="str">
        <f>IF(AND(Участники!$A21&lt;&gt;"",OR($N$50&lt;$N21,AND($N$50=$N21,$O$50&lt;$O21))),1,"")</f>
        <v/>
      </c>
      <c r="BH21" s="17" t="str">
        <f>IF(AND(Участники!$A21&lt;&gt;"",OR($N$51&lt;$N21,AND($N$51=$N21,$O$51&lt;$O21))),1,"")</f>
        <v/>
      </c>
      <c r="BI21" s="17" t="str">
        <f>IF(AND(Участники!$A21&lt;&gt;"",OR($N$52&lt;$N21,AND($N$52=$N21,$O$52&lt;$O21))),1,"")</f>
        <v/>
      </c>
      <c r="BJ21" s="17" t="str">
        <f>IF(AND(Участники!$A21&lt;&gt;"",OR($N$53&lt;$N21,AND($N$53=$N21,$O$53&lt;$O21))),1,"")</f>
        <v/>
      </c>
      <c r="BK21" s="17" t="str">
        <f>IF(AND(Участники!$A21&lt;&gt;"",OR($N$54&lt;$N21,AND($N$54=$N21,$O$54&lt;$O21))),1,"")</f>
        <v/>
      </c>
      <c r="BL21" s="17" t="str">
        <f>IF(AND(Участники!$A21&lt;&gt;"",OR($N$55&lt;$N21,AND($N$55=$N21,$O$55&lt;$O21))),1,"")</f>
        <v/>
      </c>
      <c r="BM21" s="17" t="str">
        <f>IF(AND(Участники!$A21&lt;&gt;"",OR($N$56&lt;$N21,AND($N$56=$N21,$O$56&lt;$O21))),1,"")</f>
        <v/>
      </c>
      <c r="BN21" s="17" t="str">
        <f>IF(AND(Участники!$A21&lt;&gt;"",OR($N$57&lt;$N21,AND($N$57=$N21,$O$57&lt;$O21))),1,"")</f>
        <v/>
      </c>
      <c r="BO21" s="17" t="str">
        <f>IF(AND(Участники!$A21&lt;&gt;"",OR($N$58&lt;$N21,AND($N$58=$N21,$O$58&lt;$O21))),1,"")</f>
        <v/>
      </c>
      <c r="BP21" s="17" t="str">
        <f>IF(AND(Участники!$A21&lt;&gt;"",OR($N$59&lt;$N21,AND($N$59=$N21,$O$59&lt;$O21))),1,"")</f>
        <v/>
      </c>
      <c r="BQ21" s="17" t="str">
        <f>IF(AND(Участники!$A21&lt;&gt;"",OR($N$60&lt;$N21,AND($N$60=$N21,$O$60&lt;$O21))),1,"")</f>
        <v/>
      </c>
      <c r="BT21" s="17">
        <f>IF(AND(Участники!$A21&lt;&gt;"",OR($N$11&gt;$N21,AND($N$11=$N21,$O$11&gt;$O21))),1,"")</f>
        <v>1</v>
      </c>
      <c r="BU21" s="17" t="str">
        <f>IF(AND(Участники!$A21&lt;&gt;"",OR($N$12&gt;$N21,AND($N$12=$N21,$O$12&gt;$O21))),1,"")</f>
        <v/>
      </c>
      <c r="BV21" s="17" t="str">
        <f>IF(AND(Участники!$A21&lt;&gt;"",OR($N$13&gt;$N21,AND($N$13=$N21,$O$13&gt;$O21))),1,"")</f>
        <v/>
      </c>
      <c r="BW21" s="17" t="str">
        <f>IF(AND(Участники!$A21&lt;&gt;"",OR($N$14&gt;$N21,AND($N$14=$N21,$O$14&gt;$O21))),1,"")</f>
        <v/>
      </c>
      <c r="BX21" s="17">
        <f>IF(AND(Участники!$A21&lt;&gt;"",OR($N$15&gt;$N21,AND($N$15=$N21,$O$15&gt;$O21))),1,"")</f>
        <v>1</v>
      </c>
      <c r="BY21" s="17" t="str">
        <f>IF(AND(Участники!$A21&lt;&gt;"",OR($N$16&gt;$N21,AND($N$16=$N21,$O$16&gt;$O21))),1,"")</f>
        <v/>
      </c>
      <c r="BZ21" s="17">
        <f>IF(AND(Участники!$A21&lt;&gt;"",OR($N$17&gt;$N21,AND($N$17=$N21,$O$17&gt;$O21))),1,"")</f>
        <v>1</v>
      </c>
      <c r="CA21" s="17">
        <f>IF(AND(Участники!$A21&lt;&gt;"",OR($N$18&gt;$N21,AND($N$18=$N21,$O$18&gt;$O21))),1,"")</f>
        <v>1</v>
      </c>
      <c r="CB21" s="17">
        <f>IF(AND(Участники!$A21&lt;&gt;"",OR($N$19&gt;$N21,AND($N$19=$N21,$O$19&gt;$O21))),1,"")</f>
        <v>1</v>
      </c>
      <c r="CC21" s="17">
        <f>IF(AND(Участники!$A21&lt;&gt;"",OR($N$20&gt;$N21,AND($N$20=$N21,$O$20&gt;$O21))),1,"")</f>
        <v>1</v>
      </c>
      <c r="CD21" s="16" t="str">
        <f>IF(AND(Участники!$A21&lt;&gt;"",OR($N$21&gt;$N21,AND($N$21=$N21,$O$21&gt;$O21))),1,"")</f>
        <v/>
      </c>
      <c r="CE21" s="17" t="str">
        <f>IF(AND(Участники!$A21&lt;&gt;"",OR($N$22&gt;$N21,AND($N$22=$N21,$O$22&gt;$O21))),1,"")</f>
        <v/>
      </c>
      <c r="CF21" s="17" t="str">
        <f>IF(AND(Участники!$A21&lt;&gt;"",OR($N$23&gt;$N21,AND($N$23=$N21,$O$23&gt;$O21))),1,"")</f>
        <v/>
      </c>
      <c r="CG21" s="17" t="str">
        <f>IF(AND(Участники!$A21&lt;&gt;"",OR($N$24&gt;$N21,AND($N$24=$N21,$O$24&gt;$O21))),1,"")</f>
        <v/>
      </c>
      <c r="CH21" s="17">
        <f>IF(AND(Участники!$A21&lt;&gt;"",OR($N$25&gt;$N21,AND($N$25=$N21,$O$25&gt;$O21))),1,"")</f>
        <v>1</v>
      </c>
      <c r="CI21" s="17" t="str">
        <f>IF(AND(Участники!$A21&lt;&gt;"",OR($N$26&gt;$N21,AND($N$26=$N21,$O$26&gt;$O21))),1,"")</f>
        <v/>
      </c>
      <c r="CJ21" s="17">
        <f>IF(AND(Участники!$A21&lt;&gt;"",OR($N$27&gt;$N21,AND($N$27=$N21,$O$27&gt;$O21))),1,"")</f>
        <v>1</v>
      </c>
      <c r="CK21" s="17" t="str">
        <f>IF(AND(Участники!$A21&lt;&gt;"",OR($N$28&gt;$N21,AND($N$28=$N21,$O$28&gt;$O21))),1,"")</f>
        <v/>
      </c>
      <c r="CL21" s="17" t="str">
        <f>IF(AND(Участники!$A21&lt;&gt;"",OR($N$29&gt;$N21,AND($N$29=$N21,$O$29&gt;$O21))),1,"")</f>
        <v/>
      </c>
      <c r="CM21" s="17" t="str">
        <f>IF(AND(Участники!$A21&lt;&gt;"",OR($N$30&gt;$N21,AND($N$30=$N21,$O$30&gt;$O21))),1,"")</f>
        <v/>
      </c>
      <c r="CN21" s="17" t="str">
        <f>IF(AND(Участники!$A21&lt;&gt;"",OR($N$31&gt;$N21,AND($N$31=$N21,$O$31&gt;$O21))),1,"")</f>
        <v/>
      </c>
      <c r="CO21" s="17">
        <f>IF(AND(Участники!$A21&lt;&gt;"",OR($N$32&gt;$N21,AND($N$32=$N21,$O$32&gt;$O21))),1,"")</f>
        <v>1</v>
      </c>
      <c r="CP21" s="17" t="str">
        <f>IF(AND(Участники!$A21&lt;&gt;"",OR($N$33&gt;$N21,AND($N$33=$N21,$O$33&gt;$O21))),1,"")</f>
        <v/>
      </c>
      <c r="CQ21" s="17">
        <f>IF(AND(Участники!$A21&lt;&gt;"",OR($N$34&gt;$N21,AND($N$34=$N21,$O$34&gt;$O21))),1,"")</f>
        <v>1</v>
      </c>
      <c r="CR21" s="17" t="str">
        <f>IF(AND(Участники!$A21&lt;&gt;"",OR($N$35&gt;$N21,AND($N$35=$N21,$O$35&gt;$O21))),1,"")</f>
        <v/>
      </c>
      <c r="CS21" s="17" t="str">
        <f>IF(AND(Участники!$A21&lt;&gt;"",OR($N$36&gt;$N21,AND($N$36=$N21,$O$36&gt;$O21))),1,"")</f>
        <v/>
      </c>
      <c r="CT21" s="17" t="str">
        <f>IF(AND(Участники!$A21&lt;&gt;"",OR($N$37&gt;$N21,AND($N$37=$N21,$O$37&gt;$O21))),1,"")</f>
        <v/>
      </c>
      <c r="CU21" s="17" t="str">
        <f>IF(AND(Участники!$A21&lt;&gt;"",OR($N$38&gt;$N21,AND($N$38=$N21,$O$38&gt;$O21))),1,"")</f>
        <v/>
      </c>
      <c r="CV21" s="17" t="str">
        <f>IF(AND(Участники!$A21&lt;&gt;"",OR($N$39&gt;$N21,AND($N$39=$N21,$O$39&gt;$O21))),1,"")</f>
        <v/>
      </c>
      <c r="CW21" s="17">
        <f>IF(AND(Участники!$A21&lt;&gt;"",OR($N$40&gt;$N21,AND($N$40=$N21,$O$40&gt;$O21))),1,"")</f>
        <v>1</v>
      </c>
      <c r="CX21" s="17">
        <f>IF(AND(Участники!$A21&lt;&gt;"",OR($N$41&gt;$N21,AND($N$41=$N21,$O$41&gt;$O21))),1,"")</f>
        <v>1</v>
      </c>
      <c r="CY21" s="17">
        <f>IF(AND(Участники!$A21&lt;&gt;"",OR($N$42&gt;$N21,AND($N$42=$N21,$O$42&gt;$O21))),1,"")</f>
        <v>1</v>
      </c>
      <c r="CZ21" s="17">
        <f>IF(AND(Участники!$A21&lt;&gt;"",OR($N$43&gt;$N21,AND($N$43=$N21,$O$43&gt;$O21))),1,"")</f>
        <v>1</v>
      </c>
      <c r="DA21" s="17">
        <f>IF(AND(Участники!$A21&lt;&gt;"",OR($N$44&gt;$N21,AND($N$44=$N21,$O$44&gt;$O21))),1,"")</f>
        <v>1</v>
      </c>
      <c r="DB21" s="17">
        <f>IF(AND(Участники!$A21&lt;&gt;"",OR($N$45&gt;$N21,AND($N$45=$N21,$O$45&gt;$O21))),1,"")</f>
        <v>1</v>
      </c>
      <c r="DC21" s="17">
        <f>IF(AND(Участники!$A21&lt;&gt;"",OR($N$46&gt;$N21,AND($N$46=$N21,$O$46&gt;$O21))),1,"")</f>
        <v>1</v>
      </c>
      <c r="DD21" s="17">
        <f>IF(AND(Участники!$A21&lt;&gt;"",OR($N$47&gt;$N21,AND($N$47=$N21,$O$47&gt;$O21))),1,"")</f>
        <v>1</v>
      </c>
      <c r="DE21" s="17">
        <f>IF(AND(Участники!$A21&lt;&gt;"",OR($N$48&gt;$N21,AND($N$48=$N21,$O$48&gt;$O21))),1,"")</f>
        <v>1</v>
      </c>
      <c r="DF21" s="17">
        <f>IF(AND(Участники!$A21&lt;&gt;"",OR($N$49&gt;$N21,AND($N$49=$N21,$O$49&gt;$O21))),1,"")</f>
        <v>1</v>
      </c>
      <c r="DG21" s="17">
        <f>IF(AND(Участники!$A21&lt;&gt;"",OR($N$50&gt;$N21,AND($N$50=$N21,$O$50&gt;$O21))),1,"")</f>
        <v>1</v>
      </c>
      <c r="DH21" s="17">
        <f>IF(AND(Участники!$A21&lt;&gt;"",OR($N$51&gt;$N21,AND($N$51=$N21,$O$51&gt;$O21))),1,"")</f>
        <v>1</v>
      </c>
      <c r="DI21" s="17">
        <f>IF(AND(Участники!$A21&lt;&gt;"",OR($N$52&gt;$N21,AND($N$52=$N21,$O$52&gt;$O21))),1,"")</f>
        <v>1</v>
      </c>
      <c r="DJ21" s="17">
        <f>IF(AND(Участники!$A21&lt;&gt;"",OR($N$53&gt;$N21,AND($N$53=$N21,$O$53&gt;$O21))),1,"")</f>
        <v>1</v>
      </c>
      <c r="DK21" s="17">
        <f>IF(AND(Участники!$A21&lt;&gt;"",OR($N$54&gt;$N21,AND($N$54=$N21,$O$54&gt;$O21))),1,"")</f>
        <v>1</v>
      </c>
      <c r="DL21" s="17">
        <f>IF(AND(Участники!$A21&lt;&gt;"",OR($N$55&gt;$N21,AND($N$55=$N21,$O$55&gt;$O21))),1,"")</f>
        <v>1</v>
      </c>
      <c r="DM21" s="17">
        <f>IF(AND(Участники!$A21&lt;&gt;"",OR($N$56&gt;$N21,AND($N$56=$N21,$O$56&gt;$O21))),1,"")</f>
        <v>1</v>
      </c>
      <c r="DN21" s="17">
        <f>IF(AND(Участники!$A21&lt;&gt;"",OR($N$57&gt;$N21,AND($N$57=$N21,$O$57&gt;$O21))),1,"")</f>
        <v>1</v>
      </c>
      <c r="DO21" s="17">
        <f>IF(AND(Участники!$A21&lt;&gt;"",OR($N$58&gt;$N21,AND($N$58=$N21,$O$58&gt;$O21))),1,"")</f>
        <v>1</v>
      </c>
      <c r="DP21" s="17">
        <f>IF(AND(Участники!$A21&lt;&gt;"",OR($N$59&gt;$N21,AND($N$59=$N21,$O$59&gt;$O21))),1,"")</f>
        <v>1</v>
      </c>
      <c r="DQ21" s="17">
        <f>IF(AND(Участники!$A21&lt;&gt;"",OR($N$60&gt;$N21,AND($N$60=$N21,$O$60&gt;$O21))),1,"")</f>
        <v>1</v>
      </c>
    </row>
    <row r="22" spans="1:121" x14ac:dyDescent="0.25">
      <c r="A22" s="29" t="str">
        <f>IF(Участники!A22="","",Участники!A22)</f>
        <v>Дзюдо и дзюпосле</v>
      </c>
      <c r="B22" s="52"/>
      <c r="C22" s="52"/>
      <c r="D22" s="52"/>
      <c r="E22" s="52"/>
      <c r="F22" s="52">
        <v>1</v>
      </c>
      <c r="G22" s="52"/>
      <c r="H22" s="52">
        <v>1</v>
      </c>
      <c r="I22" s="52">
        <v>1</v>
      </c>
      <c r="J22" s="52">
        <v>1</v>
      </c>
      <c r="K22" s="52">
        <v>1</v>
      </c>
      <c r="L22" s="52">
        <v>1</v>
      </c>
      <c r="M22" s="52">
        <v>1</v>
      </c>
      <c r="N22" s="15">
        <f>IF(Участники!A22="","",COUNTA(B22:M22))</f>
        <v>7</v>
      </c>
      <c r="O22" s="15">
        <f>IF(Участники!A22="","",SUMPRODUCT(B$8:M$8,B82:M82))</f>
        <v>76</v>
      </c>
      <c r="P22" s="15">
        <f>IF(Участники!A22="","",IF($AE$61+1=Участники!$B$6-CE$61,$AE$61+1,CONCATENATE($AE$61+1,"-",Участники!$B$6-CE$61)))</f>
        <v>13</v>
      </c>
      <c r="T22" s="17" t="str">
        <f>IF(AND(Участники!$A22&lt;&gt;"",OR($N$11&lt;$N22,AND($N$11=$N22,$O$11&lt;$O22))),1,"")</f>
        <v/>
      </c>
      <c r="U22" s="17">
        <f>IF(AND(Участники!$A22&lt;&gt;"",OR($N$12&lt;$N22,AND($N$12=$N22,$O$12&lt;$O22))),1,"")</f>
        <v>1</v>
      </c>
      <c r="V22" s="17">
        <f>IF(AND(Участники!$A22&lt;&gt;"",OR($N$13&lt;$N22,AND($N$13=$N22,$O$13&lt;$O22))),1,"")</f>
        <v>1</v>
      </c>
      <c r="W22" s="17">
        <f>IF(AND(Участники!$A22&lt;&gt;"",OR($N$14&lt;$N22,AND($N$14=$N22,$O$14&lt;$O22))),1,"")</f>
        <v>1</v>
      </c>
      <c r="X22" s="17" t="str">
        <f>IF(AND(Участники!$A22&lt;&gt;"",OR($N$15&lt;$N22,AND($N$15=$N22,$O$15&lt;$O22))),1,"")</f>
        <v/>
      </c>
      <c r="Y22" s="17">
        <f>IF(AND(Участники!$A22&lt;&gt;"",OR($N$16&lt;$N22,AND($N$16=$N22,$O$16&lt;$O22))),1,"")</f>
        <v>1</v>
      </c>
      <c r="Z22" s="17" t="str">
        <f>IF(AND(Участники!$A22&lt;&gt;"",OR($N$17&lt;$N22,AND($N$17=$N22,$O$17&lt;$O22))),1,"")</f>
        <v/>
      </c>
      <c r="AA22" s="17" t="str">
        <f>IF(AND(Участники!$A22&lt;&gt;"",OR($N$18&lt;$N22,AND($N$18=$N22,$O$18&lt;$O22))),1,"")</f>
        <v/>
      </c>
      <c r="AB22" s="17" t="str">
        <f>IF(AND(Участники!$A22&lt;&gt;"",OR($N$19&lt;$N22,AND($N$19=$N22,$O$19&lt;$O22))),1,"")</f>
        <v/>
      </c>
      <c r="AC22" s="17" t="str">
        <f>IF(AND(Участники!$A22&lt;&gt;"",OR($N$20&lt;$N22,AND($N$20=$N22,$O$20&lt;$O22))),1,"")</f>
        <v/>
      </c>
      <c r="AD22" s="17" t="str">
        <f>IF(AND(Участники!$A22&lt;&gt;"",OR($N$21&lt;$N22,AND($N$21=$N22,$O$21&lt;$O22))),1,"")</f>
        <v/>
      </c>
      <c r="AE22" s="16" t="str">
        <f>IF(AND(Участники!$A22&lt;&gt;"",OR($N$22&lt;$N22,AND($N$22=$N22,$O$22&lt;$O22))),1,"")</f>
        <v/>
      </c>
      <c r="AF22" s="17">
        <f>IF(AND(Участники!$A22&lt;&gt;"",OR($N$23&lt;$N22,AND($N$23=$N22,$O$23&lt;$O22))),1,"")</f>
        <v>1</v>
      </c>
      <c r="AG22" s="17">
        <f>IF(AND(Участники!$A22&lt;&gt;"",OR($N$24&lt;$N22,AND($N$24=$N22,$O$24&lt;$O22))),1,"")</f>
        <v>1</v>
      </c>
      <c r="AH22" s="17" t="str">
        <f>IF(AND(Участники!$A22&lt;&gt;"",OR($N$25&lt;$N22,AND($N$25=$N22,$O$25&lt;$O22))),1,"")</f>
        <v/>
      </c>
      <c r="AI22" s="17">
        <f>IF(AND(Участники!$A22&lt;&gt;"",OR($N$26&lt;$N22,AND($N$26=$N22,$O$26&lt;$O22))),1,"")</f>
        <v>1</v>
      </c>
      <c r="AJ22" s="17" t="str">
        <f>IF(AND(Участники!$A22&lt;&gt;"",OR($N$27&lt;$N22,AND($N$27=$N22,$O$27&lt;$O22))),1,"")</f>
        <v/>
      </c>
      <c r="AK22" s="17">
        <f>IF(AND(Участники!$A22&lt;&gt;"",OR($N$28&lt;$N22,AND($N$28=$N22,$O$28&lt;$O22))),1,"")</f>
        <v>1</v>
      </c>
      <c r="AL22" s="17">
        <f>IF(AND(Участники!$A22&lt;&gt;"",OR($N$29&lt;$N22,AND($N$29=$N22,$O$29&lt;$O22))),1,"")</f>
        <v>1</v>
      </c>
      <c r="AM22" s="17">
        <f>IF(AND(Участники!$A22&lt;&gt;"",OR($N$30&lt;$N22,AND($N$30=$N22,$O$30&lt;$O22))),1,"")</f>
        <v>1</v>
      </c>
      <c r="AN22" s="17">
        <f>IF(AND(Участники!$A22&lt;&gt;"",OR($N$31&lt;$N22,AND($N$31=$N22,$O$31&lt;$O22))),1,"")</f>
        <v>1</v>
      </c>
      <c r="AO22" s="17" t="str">
        <f>IF(AND(Участники!$A22&lt;&gt;"",OR($N$32&lt;$N22,AND($N$32=$N22,$O$32&lt;$O22))),1,"")</f>
        <v/>
      </c>
      <c r="AP22" s="17">
        <f>IF(AND(Участники!$A22&lt;&gt;"",OR($N$33&lt;$N22,AND($N$33=$N22,$O$33&lt;$O22))),1,"")</f>
        <v>1</v>
      </c>
      <c r="AQ22" s="17" t="str">
        <f>IF(AND(Участники!$A22&lt;&gt;"",OR($N$34&lt;$N22,AND($N$34=$N22,$O$34&lt;$O22))),1,"")</f>
        <v/>
      </c>
      <c r="AR22" s="17">
        <f>IF(AND(Участники!$A22&lt;&gt;"",OR($N$35&lt;$N22,AND($N$35=$N22,$O$35&lt;$O22))),1,"")</f>
        <v>1</v>
      </c>
      <c r="AS22" s="17">
        <f>IF(AND(Участники!$A22&lt;&gt;"",OR($N$36&lt;$N22,AND($N$36=$N22,$O$36&lt;$O22))),1,"")</f>
        <v>1</v>
      </c>
      <c r="AT22" s="17">
        <f>IF(AND(Участники!$A22&lt;&gt;"",OR($N$37&lt;$N22,AND($N$37=$N22,$O$37&lt;$O22))),1,"")</f>
        <v>1</v>
      </c>
      <c r="AU22" s="17">
        <f>IF(AND(Участники!$A22&lt;&gt;"",OR($N$38&lt;$N22,AND($N$38=$N22,$O$38&lt;$O22))),1,"")</f>
        <v>1</v>
      </c>
      <c r="AV22" s="17">
        <f>IF(AND(Участники!$A22&lt;&gt;"",OR($N$39&lt;$N22,AND($N$39=$N22,$O$39&lt;$O22))),1,"")</f>
        <v>1</v>
      </c>
      <c r="AW22" s="17" t="str">
        <f>IF(AND(Участники!$A22&lt;&gt;"",OR($N$40&lt;$N22,AND($N$40=$N22,$O$40&lt;$O22))),1,"")</f>
        <v/>
      </c>
      <c r="AX22" s="17" t="str">
        <f>IF(AND(Участники!$A22&lt;&gt;"",OR($N$41&lt;$N22,AND($N$41=$N22,$O$41&lt;$O22))),1,"")</f>
        <v/>
      </c>
      <c r="AY22" s="17" t="str">
        <f>IF(AND(Участники!$A22&lt;&gt;"",OR($N$42&lt;$N22,AND($N$42=$N22,$O$42&lt;$O22))),1,"")</f>
        <v/>
      </c>
      <c r="AZ22" s="17" t="str">
        <f>IF(AND(Участники!$A22&lt;&gt;"",OR($N$43&lt;$N22,AND($N$43=$N22,$O$43&lt;$O22))),1,"")</f>
        <v/>
      </c>
      <c r="BA22" s="17" t="str">
        <f>IF(AND(Участники!$A22&lt;&gt;"",OR($N$44&lt;$N22,AND($N$44=$N22,$O$44&lt;$O22))),1,"")</f>
        <v/>
      </c>
      <c r="BB22" s="17" t="str">
        <f>IF(AND(Участники!$A22&lt;&gt;"",OR($N$45&lt;$N22,AND($N$45=$N22,$O$45&lt;$O22))),1,"")</f>
        <v/>
      </c>
      <c r="BC22" s="17" t="str">
        <f>IF(AND(Участники!$A22&lt;&gt;"",OR($N$46&lt;$N22,AND($N$46=$N22,$O$46&lt;$O22))),1,"")</f>
        <v/>
      </c>
      <c r="BD22" s="17" t="str">
        <f>IF(AND(Участники!$A22&lt;&gt;"",OR($N$47&lt;$N22,AND($N$47=$N22,$O$47&lt;$O22))),1,"")</f>
        <v/>
      </c>
      <c r="BE22" s="17" t="str">
        <f>IF(AND(Участники!$A22&lt;&gt;"",OR($N$48&lt;$N22,AND($N$48=$N22,$O$48&lt;$O22))),1,"")</f>
        <v/>
      </c>
      <c r="BF22" s="17" t="str">
        <f>IF(AND(Участники!$A22&lt;&gt;"",OR($N$49&lt;$N22,AND($N$49=$N22,$O$49&lt;$O22))),1,"")</f>
        <v/>
      </c>
      <c r="BG22" s="17" t="str">
        <f>IF(AND(Участники!$A22&lt;&gt;"",OR($N$50&lt;$N22,AND($N$50=$N22,$O$50&lt;$O22))),1,"")</f>
        <v/>
      </c>
      <c r="BH22" s="17" t="str">
        <f>IF(AND(Участники!$A22&lt;&gt;"",OR($N$51&lt;$N22,AND($N$51=$N22,$O$51&lt;$O22))),1,"")</f>
        <v/>
      </c>
      <c r="BI22" s="17" t="str">
        <f>IF(AND(Участники!$A22&lt;&gt;"",OR($N$52&lt;$N22,AND($N$52=$N22,$O$52&lt;$O22))),1,"")</f>
        <v/>
      </c>
      <c r="BJ22" s="17" t="str">
        <f>IF(AND(Участники!$A22&lt;&gt;"",OR($N$53&lt;$N22,AND($N$53=$N22,$O$53&lt;$O22))),1,"")</f>
        <v/>
      </c>
      <c r="BK22" s="17" t="str">
        <f>IF(AND(Участники!$A22&lt;&gt;"",OR($N$54&lt;$N22,AND($N$54=$N22,$O$54&lt;$O22))),1,"")</f>
        <v/>
      </c>
      <c r="BL22" s="17" t="str">
        <f>IF(AND(Участники!$A22&lt;&gt;"",OR($N$55&lt;$N22,AND($N$55=$N22,$O$55&lt;$O22))),1,"")</f>
        <v/>
      </c>
      <c r="BM22" s="17" t="str">
        <f>IF(AND(Участники!$A22&lt;&gt;"",OR($N$56&lt;$N22,AND($N$56=$N22,$O$56&lt;$O22))),1,"")</f>
        <v/>
      </c>
      <c r="BN22" s="17" t="str">
        <f>IF(AND(Участники!$A22&lt;&gt;"",OR($N$57&lt;$N22,AND($N$57=$N22,$O$57&lt;$O22))),1,"")</f>
        <v/>
      </c>
      <c r="BO22" s="17" t="str">
        <f>IF(AND(Участники!$A22&lt;&gt;"",OR($N$58&lt;$N22,AND($N$58=$N22,$O$58&lt;$O22))),1,"")</f>
        <v/>
      </c>
      <c r="BP22" s="17" t="str">
        <f>IF(AND(Участники!$A22&lt;&gt;"",OR($N$59&lt;$N22,AND($N$59=$N22,$O$59&lt;$O22))),1,"")</f>
        <v/>
      </c>
      <c r="BQ22" s="17" t="str">
        <f>IF(AND(Участники!$A22&lt;&gt;"",OR($N$60&lt;$N22,AND($N$60=$N22,$O$60&lt;$O22))),1,"")</f>
        <v/>
      </c>
      <c r="BT22" s="17">
        <f>IF(AND(Участники!$A22&lt;&gt;"",OR($N$11&gt;$N22,AND($N$11=$N22,$O$11&gt;$O22))),1,"")</f>
        <v>1</v>
      </c>
      <c r="BU22" s="17" t="str">
        <f>IF(AND(Участники!$A22&lt;&gt;"",OR($N$12&gt;$N22,AND($N$12=$N22,$O$12&gt;$O22))),1,"")</f>
        <v/>
      </c>
      <c r="BV22" s="17" t="str">
        <f>IF(AND(Участники!$A22&lt;&gt;"",OR($N$13&gt;$N22,AND($N$13=$N22,$O$13&gt;$O22))),1,"")</f>
        <v/>
      </c>
      <c r="BW22" s="17" t="str">
        <f>IF(AND(Участники!$A22&lt;&gt;"",OR($N$14&gt;$N22,AND($N$14=$N22,$O$14&gt;$O22))),1,"")</f>
        <v/>
      </c>
      <c r="BX22" s="17">
        <f>IF(AND(Участники!$A22&lt;&gt;"",OR($N$15&gt;$N22,AND($N$15=$N22,$O$15&gt;$O22))),1,"")</f>
        <v>1</v>
      </c>
      <c r="BY22" s="17" t="str">
        <f>IF(AND(Участники!$A22&lt;&gt;"",OR($N$16&gt;$N22,AND($N$16=$N22,$O$16&gt;$O22))),1,"")</f>
        <v/>
      </c>
      <c r="BZ22" s="17">
        <f>IF(AND(Участники!$A22&lt;&gt;"",OR($N$17&gt;$N22,AND($N$17=$N22,$O$17&gt;$O22))),1,"")</f>
        <v>1</v>
      </c>
      <c r="CA22" s="17">
        <f>IF(AND(Участники!$A22&lt;&gt;"",OR($N$18&gt;$N22,AND($N$18=$N22,$O$18&gt;$O22))),1,"")</f>
        <v>1</v>
      </c>
      <c r="CB22" s="17">
        <f>IF(AND(Участники!$A22&lt;&gt;"",OR($N$19&gt;$N22,AND($N$19=$N22,$O$19&gt;$O22))),1,"")</f>
        <v>1</v>
      </c>
      <c r="CC22" s="17">
        <f>IF(AND(Участники!$A22&lt;&gt;"",OR($N$20&gt;$N22,AND($N$20=$N22,$O$20&gt;$O22))),1,"")</f>
        <v>1</v>
      </c>
      <c r="CD22" s="17">
        <f>IF(AND(Участники!$A22&lt;&gt;"",OR($N$21&gt;$N22,AND($N$21=$N22,$O$21&gt;$O22))),1,"")</f>
        <v>1</v>
      </c>
      <c r="CE22" s="16" t="str">
        <f>IF(AND(Участники!$A22&lt;&gt;"",OR($N$22&gt;$N22,AND($N$22=$N22,$O$22&gt;$O22))),1,"")</f>
        <v/>
      </c>
      <c r="CF22" s="17" t="str">
        <f>IF(AND(Участники!$A22&lt;&gt;"",OR($N$23&gt;$N22,AND($N$23=$N22,$O$23&gt;$O22))),1,"")</f>
        <v/>
      </c>
      <c r="CG22" s="17" t="str">
        <f>IF(AND(Участники!$A22&lt;&gt;"",OR($N$24&gt;$N22,AND($N$24=$N22,$O$24&gt;$O22))),1,"")</f>
        <v/>
      </c>
      <c r="CH22" s="17">
        <f>IF(AND(Участники!$A22&lt;&gt;"",OR($N$25&gt;$N22,AND($N$25=$N22,$O$25&gt;$O22))),1,"")</f>
        <v>1</v>
      </c>
      <c r="CI22" s="17" t="str">
        <f>IF(AND(Участники!$A22&lt;&gt;"",OR($N$26&gt;$N22,AND($N$26=$N22,$O$26&gt;$O22))),1,"")</f>
        <v/>
      </c>
      <c r="CJ22" s="17">
        <f>IF(AND(Участники!$A22&lt;&gt;"",OR($N$27&gt;$N22,AND($N$27=$N22,$O$27&gt;$O22))),1,"")</f>
        <v>1</v>
      </c>
      <c r="CK22" s="17" t="str">
        <f>IF(AND(Участники!$A22&lt;&gt;"",OR($N$28&gt;$N22,AND($N$28=$N22,$O$28&gt;$O22))),1,"")</f>
        <v/>
      </c>
      <c r="CL22" s="17" t="str">
        <f>IF(AND(Участники!$A22&lt;&gt;"",OR($N$29&gt;$N22,AND($N$29=$N22,$O$29&gt;$O22))),1,"")</f>
        <v/>
      </c>
      <c r="CM22" s="17" t="str">
        <f>IF(AND(Участники!$A22&lt;&gt;"",OR($N$30&gt;$N22,AND($N$30=$N22,$O$30&gt;$O22))),1,"")</f>
        <v/>
      </c>
      <c r="CN22" s="17" t="str">
        <f>IF(AND(Участники!$A22&lt;&gt;"",OR($N$31&gt;$N22,AND($N$31=$N22,$O$31&gt;$O22))),1,"")</f>
        <v/>
      </c>
      <c r="CO22" s="17">
        <f>IF(AND(Участники!$A22&lt;&gt;"",OR($N$32&gt;$N22,AND($N$32=$N22,$O$32&gt;$O22))),1,"")</f>
        <v>1</v>
      </c>
      <c r="CP22" s="17" t="str">
        <f>IF(AND(Участники!$A22&lt;&gt;"",OR($N$33&gt;$N22,AND($N$33=$N22,$O$33&gt;$O22))),1,"")</f>
        <v/>
      </c>
      <c r="CQ22" s="17">
        <f>IF(AND(Участники!$A22&lt;&gt;"",OR($N$34&gt;$N22,AND($N$34=$N22,$O$34&gt;$O22))),1,"")</f>
        <v>1</v>
      </c>
      <c r="CR22" s="17" t="str">
        <f>IF(AND(Участники!$A22&lt;&gt;"",OR($N$35&gt;$N22,AND($N$35=$N22,$O$35&gt;$O22))),1,"")</f>
        <v/>
      </c>
      <c r="CS22" s="17" t="str">
        <f>IF(AND(Участники!$A22&lt;&gt;"",OR($N$36&gt;$N22,AND($N$36=$N22,$O$36&gt;$O22))),1,"")</f>
        <v/>
      </c>
      <c r="CT22" s="17" t="str">
        <f>IF(AND(Участники!$A22&lt;&gt;"",OR($N$37&gt;$N22,AND($N$37=$N22,$O$37&gt;$O22))),1,"")</f>
        <v/>
      </c>
      <c r="CU22" s="17" t="str">
        <f>IF(AND(Участники!$A22&lt;&gt;"",OR($N$38&gt;$N22,AND($N$38=$N22,$O$38&gt;$O22))),1,"")</f>
        <v/>
      </c>
      <c r="CV22" s="17" t="str">
        <f>IF(AND(Участники!$A22&lt;&gt;"",OR($N$39&gt;$N22,AND($N$39=$N22,$O$39&gt;$O22))),1,"")</f>
        <v/>
      </c>
      <c r="CW22" s="17">
        <f>IF(AND(Участники!$A22&lt;&gt;"",OR($N$40&gt;$N22,AND($N$40=$N22,$O$40&gt;$O22))),1,"")</f>
        <v>1</v>
      </c>
      <c r="CX22" s="17">
        <f>IF(AND(Участники!$A22&lt;&gt;"",OR($N$41&gt;$N22,AND($N$41=$N22,$O$41&gt;$O22))),1,"")</f>
        <v>1</v>
      </c>
      <c r="CY22" s="17">
        <f>IF(AND(Участники!$A22&lt;&gt;"",OR($N$42&gt;$N22,AND($N$42=$N22,$O$42&gt;$O22))),1,"")</f>
        <v>1</v>
      </c>
      <c r="CZ22" s="17">
        <f>IF(AND(Участники!$A22&lt;&gt;"",OR($N$43&gt;$N22,AND($N$43=$N22,$O$43&gt;$O22))),1,"")</f>
        <v>1</v>
      </c>
      <c r="DA22" s="17">
        <f>IF(AND(Участники!$A22&lt;&gt;"",OR($N$44&gt;$N22,AND($N$44=$N22,$O$44&gt;$O22))),1,"")</f>
        <v>1</v>
      </c>
      <c r="DB22" s="17">
        <f>IF(AND(Участники!$A22&lt;&gt;"",OR($N$45&gt;$N22,AND($N$45=$N22,$O$45&gt;$O22))),1,"")</f>
        <v>1</v>
      </c>
      <c r="DC22" s="17">
        <f>IF(AND(Участники!$A22&lt;&gt;"",OR($N$46&gt;$N22,AND($N$46=$N22,$O$46&gt;$O22))),1,"")</f>
        <v>1</v>
      </c>
      <c r="DD22" s="17">
        <f>IF(AND(Участники!$A22&lt;&gt;"",OR($N$47&gt;$N22,AND($N$47=$N22,$O$47&gt;$O22))),1,"")</f>
        <v>1</v>
      </c>
      <c r="DE22" s="17">
        <f>IF(AND(Участники!$A22&lt;&gt;"",OR($N$48&gt;$N22,AND($N$48=$N22,$O$48&gt;$O22))),1,"")</f>
        <v>1</v>
      </c>
      <c r="DF22" s="17">
        <f>IF(AND(Участники!$A22&lt;&gt;"",OR($N$49&gt;$N22,AND($N$49=$N22,$O$49&gt;$O22))),1,"")</f>
        <v>1</v>
      </c>
      <c r="DG22" s="17">
        <f>IF(AND(Участники!$A22&lt;&gt;"",OR($N$50&gt;$N22,AND($N$50=$N22,$O$50&gt;$O22))),1,"")</f>
        <v>1</v>
      </c>
      <c r="DH22" s="17">
        <f>IF(AND(Участники!$A22&lt;&gt;"",OR($N$51&gt;$N22,AND($N$51=$N22,$O$51&gt;$O22))),1,"")</f>
        <v>1</v>
      </c>
      <c r="DI22" s="17">
        <f>IF(AND(Участники!$A22&lt;&gt;"",OR($N$52&gt;$N22,AND($N$52=$N22,$O$52&gt;$O22))),1,"")</f>
        <v>1</v>
      </c>
      <c r="DJ22" s="17">
        <f>IF(AND(Участники!$A22&lt;&gt;"",OR($N$53&gt;$N22,AND($N$53=$N22,$O$53&gt;$O22))),1,"")</f>
        <v>1</v>
      </c>
      <c r="DK22" s="17">
        <f>IF(AND(Участники!$A22&lt;&gt;"",OR($N$54&gt;$N22,AND($N$54=$N22,$O$54&gt;$O22))),1,"")</f>
        <v>1</v>
      </c>
      <c r="DL22" s="17">
        <f>IF(AND(Участники!$A22&lt;&gt;"",OR($N$55&gt;$N22,AND($N$55=$N22,$O$55&gt;$O22))),1,"")</f>
        <v>1</v>
      </c>
      <c r="DM22" s="17">
        <f>IF(AND(Участники!$A22&lt;&gt;"",OR($N$56&gt;$N22,AND($N$56=$N22,$O$56&gt;$O22))),1,"")</f>
        <v>1</v>
      </c>
      <c r="DN22" s="17">
        <f>IF(AND(Участники!$A22&lt;&gt;"",OR($N$57&gt;$N22,AND($N$57=$N22,$O$57&gt;$O22))),1,"")</f>
        <v>1</v>
      </c>
      <c r="DO22" s="17">
        <f>IF(AND(Участники!$A22&lt;&gt;"",OR($N$58&gt;$N22,AND($N$58=$N22,$O$58&gt;$O22))),1,"")</f>
        <v>1</v>
      </c>
      <c r="DP22" s="17">
        <f>IF(AND(Участники!$A22&lt;&gt;"",OR($N$59&gt;$N22,AND($N$59=$N22,$O$59&gt;$O22))),1,"")</f>
        <v>1</v>
      </c>
      <c r="DQ22" s="17">
        <f>IF(AND(Участники!$A22&lt;&gt;"",OR($N$60&gt;$N22,AND($N$60=$N22,$O$60&gt;$O22))),1,"")</f>
        <v>1</v>
      </c>
    </row>
    <row r="23" spans="1:121" x14ac:dyDescent="0.25">
      <c r="A23" s="29" t="str">
        <f>IF(Участники!A23="","",Участники!A23)</f>
        <v>Шапито</v>
      </c>
      <c r="B23" s="52"/>
      <c r="C23" s="52"/>
      <c r="D23" s="52">
        <v>1</v>
      </c>
      <c r="E23" s="52"/>
      <c r="F23" s="52"/>
      <c r="G23" s="52"/>
      <c r="H23" s="52"/>
      <c r="I23" s="52">
        <v>1</v>
      </c>
      <c r="J23" s="52"/>
      <c r="K23" s="52"/>
      <c r="L23" s="52"/>
      <c r="M23" s="52">
        <v>1</v>
      </c>
      <c r="N23" s="15">
        <f>IF(Участники!A23="","",COUNTA(B23:M23))</f>
        <v>3</v>
      </c>
      <c r="O23" s="15">
        <f>IF(Участники!A23="","",SUMPRODUCT(B$8:M$8,B83:M83))</f>
        <v>14</v>
      </c>
      <c r="P23" s="15">
        <f>IF(Участники!A23="","",IF($AF$61+1=Участники!$B$6-CF$61,$AF$61+1,CONCATENATE($AF$61+1,"-",Участники!$B$6-CF$61)))</f>
        <v>29</v>
      </c>
      <c r="T23" s="17" t="str">
        <f>IF(AND(Участники!$A23&lt;&gt;"",OR($N$11&lt;$N23,AND($N$11=$N23,$O$11&lt;$O23))),1,"")</f>
        <v/>
      </c>
      <c r="U23" s="17" t="str">
        <f>IF(AND(Участники!$A23&lt;&gt;"",OR($N$12&lt;$N23,AND($N$12=$N23,$O$12&lt;$O23))),1,"")</f>
        <v/>
      </c>
      <c r="V23" s="17" t="str">
        <f>IF(AND(Участники!$A23&lt;&gt;"",OR($N$13&lt;$N23,AND($N$13=$N23,$O$13&lt;$O23))),1,"")</f>
        <v/>
      </c>
      <c r="W23" s="17" t="str">
        <f>IF(AND(Участники!$A23&lt;&gt;"",OR($N$14&lt;$N23,AND($N$14=$N23,$O$14&lt;$O23))),1,"")</f>
        <v/>
      </c>
      <c r="X23" s="17" t="str">
        <f>IF(AND(Участники!$A23&lt;&gt;"",OR($N$15&lt;$N23,AND($N$15=$N23,$O$15&lt;$O23))),1,"")</f>
        <v/>
      </c>
      <c r="Y23" s="17" t="str">
        <f>IF(AND(Участники!$A23&lt;&gt;"",OR($N$16&lt;$N23,AND($N$16=$N23,$O$16&lt;$O23))),1,"")</f>
        <v/>
      </c>
      <c r="Z23" s="17" t="str">
        <f>IF(AND(Участники!$A23&lt;&gt;"",OR($N$17&lt;$N23,AND($N$17=$N23,$O$17&lt;$O23))),1,"")</f>
        <v/>
      </c>
      <c r="AA23" s="17" t="str">
        <f>IF(AND(Участники!$A23&lt;&gt;"",OR($N$18&lt;$N23,AND($N$18=$N23,$O$18&lt;$O23))),1,"")</f>
        <v/>
      </c>
      <c r="AB23" s="17" t="str">
        <f>IF(AND(Участники!$A23&lt;&gt;"",OR($N$19&lt;$N23,AND($N$19=$N23,$O$19&lt;$O23))),1,"")</f>
        <v/>
      </c>
      <c r="AC23" s="17" t="str">
        <f>IF(AND(Участники!$A23&lt;&gt;"",OR($N$20&lt;$N23,AND($N$20=$N23,$O$20&lt;$O23))),1,"")</f>
        <v/>
      </c>
      <c r="AD23" s="17" t="str">
        <f>IF(AND(Участники!$A23&lt;&gt;"",OR($N$21&lt;$N23,AND($N$21=$N23,$O$21&lt;$O23))),1,"")</f>
        <v/>
      </c>
      <c r="AE23" s="17" t="str">
        <f>IF(AND(Участники!$A23&lt;&gt;"",OR($N$22&lt;$N23,AND($N$22=$N23,$O$22&lt;$O23))),1,"")</f>
        <v/>
      </c>
      <c r="AF23" s="16" t="str">
        <f>IF(AND(Участники!$A23&lt;&gt;"",OR($N$23&lt;$N23,AND($N$23=$N23,$O$23&lt;$O23))),1,"")</f>
        <v/>
      </c>
      <c r="AG23" s="17" t="str">
        <f>IF(AND(Участники!$A23&lt;&gt;"",OR($N$24&lt;$N23,AND($N$24=$N23,$O$24&lt;$O23))),1,"")</f>
        <v/>
      </c>
      <c r="AH23" s="17" t="str">
        <f>IF(AND(Участники!$A23&lt;&gt;"",OR($N$25&lt;$N23,AND($N$25=$N23,$O$25&lt;$O23))),1,"")</f>
        <v/>
      </c>
      <c r="AI23" s="17" t="str">
        <f>IF(AND(Участники!$A23&lt;&gt;"",OR($N$26&lt;$N23,AND($N$26=$N23,$O$26&lt;$O23))),1,"")</f>
        <v/>
      </c>
      <c r="AJ23" s="17" t="str">
        <f>IF(AND(Участники!$A23&lt;&gt;"",OR($N$27&lt;$N23,AND($N$27=$N23,$O$27&lt;$O23))),1,"")</f>
        <v/>
      </c>
      <c r="AK23" s="17" t="str">
        <f>IF(AND(Участники!$A23&lt;&gt;"",OR($N$28&lt;$N23,AND($N$28=$N23,$O$28&lt;$O23))),1,"")</f>
        <v/>
      </c>
      <c r="AL23" s="17" t="str">
        <f>IF(AND(Участники!$A23&lt;&gt;"",OR($N$29&lt;$N23,AND($N$29=$N23,$O$29&lt;$O23))),1,"")</f>
        <v/>
      </c>
      <c r="AM23" s="17" t="str">
        <f>IF(AND(Участники!$A23&lt;&gt;"",OR($N$30&lt;$N23,AND($N$30=$N23,$O$30&lt;$O23))),1,"")</f>
        <v/>
      </c>
      <c r="AN23" s="17" t="str">
        <f>IF(AND(Участники!$A23&lt;&gt;"",OR($N$31&lt;$N23,AND($N$31=$N23,$O$31&lt;$O23))),1,"")</f>
        <v/>
      </c>
      <c r="AO23" s="17" t="str">
        <f>IF(AND(Участники!$A23&lt;&gt;"",OR($N$32&lt;$N23,AND($N$32=$N23,$O$32&lt;$O23))),1,"")</f>
        <v/>
      </c>
      <c r="AP23" s="17" t="str">
        <f>IF(AND(Участники!$A23&lt;&gt;"",OR($N$33&lt;$N23,AND($N$33=$N23,$O$33&lt;$O23))),1,"")</f>
        <v/>
      </c>
      <c r="AQ23" s="17" t="str">
        <f>IF(AND(Участники!$A23&lt;&gt;"",OR($N$34&lt;$N23,AND($N$34=$N23,$O$34&lt;$O23))),1,"")</f>
        <v/>
      </c>
      <c r="AR23" s="17" t="str">
        <f>IF(AND(Участники!$A23&lt;&gt;"",OR($N$35&lt;$N23,AND($N$35=$N23,$O$35&lt;$O23))),1,"")</f>
        <v/>
      </c>
      <c r="AS23" s="17" t="str">
        <f>IF(AND(Участники!$A23&lt;&gt;"",OR($N$36&lt;$N23,AND($N$36=$N23,$O$36&lt;$O23))),1,"")</f>
        <v/>
      </c>
      <c r="AT23" s="17" t="str">
        <f>IF(AND(Участники!$A23&lt;&gt;"",OR($N$37&lt;$N23,AND($N$37=$N23,$O$37&lt;$O23))),1,"")</f>
        <v/>
      </c>
      <c r="AU23" s="17" t="str">
        <f>IF(AND(Участники!$A23&lt;&gt;"",OR($N$38&lt;$N23,AND($N$38=$N23,$O$38&lt;$O23))),1,"")</f>
        <v/>
      </c>
      <c r="AV23" s="17">
        <f>IF(AND(Участники!$A23&lt;&gt;"",OR($N$39&lt;$N23,AND($N$39=$N23,$O$39&lt;$O23))),1,"")</f>
        <v>1</v>
      </c>
      <c r="AW23" s="17" t="str">
        <f>IF(AND(Участники!$A23&lt;&gt;"",OR($N$40&lt;$N23,AND($N$40=$N23,$O$40&lt;$O23))),1,"")</f>
        <v/>
      </c>
      <c r="AX23" s="17" t="str">
        <f>IF(AND(Участники!$A23&lt;&gt;"",OR($N$41&lt;$N23,AND($N$41=$N23,$O$41&lt;$O23))),1,"")</f>
        <v/>
      </c>
      <c r="AY23" s="17" t="str">
        <f>IF(AND(Участники!$A23&lt;&gt;"",OR($N$42&lt;$N23,AND($N$42=$N23,$O$42&lt;$O23))),1,"")</f>
        <v/>
      </c>
      <c r="AZ23" s="17" t="str">
        <f>IF(AND(Участники!$A23&lt;&gt;"",OR($N$43&lt;$N23,AND($N$43=$N23,$O$43&lt;$O23))),1,"")</f>
        <v/>
      </c>
      <c r="BA23" s="17" t="str">
        <f>IF(AND(Участники!$A23&lt;&gt;"",OR($N$44&lt;$N23,AND($N$44=$N23,$O$44&lt;$O23))),1,"")</f>
        <v/>
      </c>
      <c r="BB23" s="17" t="str">
        <f>IF(AND(Участники!$A23&lt;&gt;"",OR($N$45&lt;$N23,AND($N$45=$N23,$O$45&lt;$O23))),1,"")</f>
        <v/>
      </c>
      <c r="BC23" s="17" t="str">
        <f>IF(AND(Участники!$A23&lt;&gt;"",OR($N$46&lt;$N23,AND($N$46=$N23,$O$46&lt;$O23))),1,"")</f>
        <v/>
      </c>
      <c r="BD23" s="17" t="str">
        <f>IF(AND(Участники!$A23&lt;&gt;"",OR($N$47&lt;$N23,AND($N$47=$N23,$O$47&lt;$O23))),1,"")</f>
        <v/>
      </c>
      <c r="BE23" s="17" t="str">
        <f>IF(AND(Участники!$A23&lt;&gt;"",OR($N$48&lt;$N23,AND($N$48=$N23,$O$48&lt;$O23))),1,"")</f>
        <v/>
      </c>
      <c r="BF23" s="17" t="str">
        <f>IF(AND(Участники!$A23&lt;&gt;"",OR($N$49&lt;$N23,AND($N$49=$N23,$O$49&lt;$O23))),1,"")</f>
        <v/>
      </c>
      <c r="BG23" s="17" t="str">
        <f>IF(AND(Участники!$A23&lt;&gt;"",OR($N$50&lt;$N23,AND($N$50=$N23,$O$50&lt;$O23))),1,"")</f>
        <v/>
      </c>
      <c r="BH23" s="17" t="str">
        <f>IF(AND(Участники!$A23&lt;&gt;"",OR($N$51&lt;$N23,AND($N$51=$N23,$O$51&lt;$O23))),1,"")</f>
        <v/>
      </c>
      <c r="BI23" s="17" t="str">
        <f>IF(AND(Участники!$A23&lt;&gt;"",OR($N$52&lt;$N23,AND($N$52=$N23,$O$52&lt;$O23))),1,"")</f>
        <v/>
      </c>
      <c r="BJ23" s="17" t="str">
        <f>IF(AND(Участники!$A23&lt;&gt;"",OR($N$53&lt;$N23,AND($N$53=$N23,$O$53&lt;$O23))),1,"")</f>
        <v/>
      </c>
      <c r="BK23" s="17" t="str">
        <f>IF(AND(Участники!$A23&lt;&gt;"",OR($N$54&lt;$N23,AND($N$54=$N23,$O$54&lt;$O23))),1,"")</f>
        <v/>
      </c>
      <c r="BL23" s="17" t="str">
        <f>IF(AND(Участники!$A23&lt;&gt;"",OR($N$55&lt;$N23,AND($N$55=$N23,$O$55&lt;$O23))),1,"")</f>
        <v/>
      </c>
      <c r="BM23" s="17" t="str">
        <f>IF(AND(Участники!$A23&lt;&gt;"",OR($N$56&lt;$N23,AND($N$56=$N23,$O$56&lt;$O23))),1,"")</f>
        <v/>
      </c>
      <c r="BN23" s="17" t="str">
        <f>IF(AND(Участники!$A23&lt;&gt;"",OR($N$57&lt;$N23,AND($N$57=$N23,$O$57&lt;$O23))),1,"")</f>
        <v/>
      </c>
      <c r="BO23" s="17" t="str">
        <f>IF(AND(Участники!$A23&lt;&gt;"",OR($N$58&lt;$N23,AND($N$58=$N23,$O$58&lt;$O23))),1,"")</f>
        <v/>
      </c>
      <c r="BP23" s="17" t="str">
        <f>IF(AND(Участники!$A23&lt;&gt;"",OR($N$59&lt;$N23,AND($N$59=$N23,$O$59&lt;$O23))),1,"")</f>
        <v/>
      </c>
      <c r="BQ23" s="17" t="str">
        <f>IF(AND(Участники!$A23&lt;&gt;"",OR($N$60&lt;$N23,AND($N$60=$N23,$O$60&lt;$O23))),1,"")</f>
        <v/>
      </c>
      <c r="BT23" s="17">
        <f>IF(AND(Участники!$A23&lt;&gt;"",OR($N$11&gt;$N23,AND($N$11=$N23,$O$11&gt;$O23))),1,"")</f>
        <v>1</v>
      </c>
      <c r="BU23" s="17">
        <f>IF(AND(Участники!$A23&lt;&gt;"",OR($N$12&gt;$N23,AND($N$12=$N23,$O$12&gt;$O23))),1,"")</f>
        <v>1</v>
      </c>
      <c r="BV23" s="17">
        <f>IF(AND(Участники!$A23&lt;&gt;"",OR($N$13&gt;$N23,AND($N$13=$N23,$O$13&gt;$O23))),1,"")</f>
        <v>1</v>
      </c>
      <c r="BW23" s="17">
        <f>IF(AND(Участники!$A23&lt;&gt;"",OR($N$14&gt;$N23,AND($N$14=$N23,$O$14&gt;$O23))),1,"")</f>
        <v>1</v>
      </c>
      <c r="BX23" s="17">
        <f>IF(AND(Участники!$A23&lt;&gt;"",OR($N$15&gt;$N23,AND($N$15=$N23,$O$15&gt;$O23))),1,"")</f>
        <v>1</v>
      </c>
      <c r="BY23" s="17">
        <f>IF(AND(Участники!$A23&lt;&gt;"",OR($N$16&gt;$N23,AND($N$16=$N23,$O$16&gt;$O23))),1,"")</f>
        <v>1</v>
      </c>
      <c r="BZ23" s="17">
        <f>IF(AND(Участники!$A23&lt;&gt;"",OR($N$17&gt;$N23,AND($N$17=$N23,$O$17&gt;$O23))),1,"")</f>
        <v>1</v>
      </c>
      <c r="CA23" s="17">
        <f>IF(AND(Участники!$A23&lt;&gt;"",OR($N$18&gt;$N23,AND($N$18=$N23,$O$18&gt;$O23))),1,"")</f>
        <v>1</v>
      </c>
      <c r="CB23" s="17">
        <f>IF(AND(Участники!$A23&lt;&gt;"",OR($N$19&gt;$N23,AND($N$19=$N23,$O$19&gt;$O23))),1,"")</f>
        <v>1</v>
      </c>
      <c r="CC23" s="17">
        <f>IF(AND(Участники!$A23&lt;&gt;"",OR($N$20&gt;$N23,AND($N$20=$N23,$O$20&gt;$O23))),1,"")</f>
        <v>1</v>
      </c>
      <c r="CD23" s="17">
        <f>IF(AND(Участники!$A23&lt;&gt;"",OR($N$21&gt;$N23,AND($N$21=$N23,$O$21&gt;$O23))),1,"")</f>
        <v>1</v>
      </c>
      <c r="CE23" s="17">
        <f>IF(AND(Участники!$A23&lt;&gt;"",OR($N$22&gt;$N23,AND($N$22=$N23,$O$22&gt;$O23))),1,"")</f>
        <v>1</v>
      </c>
      <c r="CF23" s="16" t="str">
        <f>IF(AND(Участники!$A23&lt;&gt;"",OR($N$23&gt;$N23,AND($N$23=$N23,$O$23&gt;$O23))),1,"")</f>
        <v/>
      </c>
      <c r="CG23" s="17">
        <f>IF(AND(Участники!$A23&lt;&gt;"",OR($N$24&gt;$N23,AND($N$24=$N23,$O$24&gt;$O23))),1,"")</f>
        <v>1</v>
      </c>
      <c r="CH23" s="17">
        <f>IF(AND(Участники!$A23&lt;&gt;"",OR($N$25&gt;$N23,AND($N$25=$N23,$O$25&gt;$O23))),1,"")</f>
        <v>1</v>
      </c>
      <c r="CI23" s="17">
        <f>IF(AND(Участники!$A23&lt;&gt;"",OR($N$26&gt;$N23,AND($N$26=$N23,$O$26&gt;$O23))),1,"")</f>
        <v>1</v>
      </c>
      <c r="CJ23" s="17">
        <f>IF(AND(Участники!$A23&lt;&gt;"",OR($N$27&gt;$N23,AND($N$27=$N23,$O$27&gt;$O23))),1,"")</f>
        <v>1</v>
      </c>
      <c r="CK23" s="17">
        <f>IF(AND(Участники!$A23&lt;&gt;"",OR($N$28&gt;$N23,AND($N$28=$N23,$O$28&gt;$O23))),1,"")</f>
        <v>1</v>
      </c>
      <c r="CL23" s="17">
        <f>IF(AND(Участники!$A23&lt;&gt;"",OR($N$29&gt;$N23,AND($N$29=$N23,$O$29&gt;$O23))),1,"")</f>
        <v>1</v>
      </c>
      <c r="CM23" s="17">
        <f>IF(AND(Участники!$A23&lt;&gt;"",OR($N$30&gt;$N23,AND($N$30=$N23,$O$30&gt;$O23))),1,"")</f>
        <v>1</v>
      </c>
      <c r="CN23" s="17">
        <f>IF(AND(Участники!$A23&lt;&gt;"",OR($N$31&gt;$N23,AND($N$31=$N23,$O$31&gt;$O23))),1,"")</f>
        <v>1</v>
      </c>
      <c r="CO23" s="17">
        <f>IF(AND(Участники!$A23&lt;&gt;"",OR($N$32&gt;$N23,AND($N$32=$N23,$O$32&gt;$O23))),1,"")</f>
        <v>1</v>
      </c>
      <c r="CP23" s="17">
        <f>IF(AND(Участники!$A23&lt;&gt;"",OR($N$33&gt;$N23,AND($N$33=$N23,$O$33&gt;$O23))),1,"")</f>
        <v>1</v>
      </c>
      <c r="CQ23" s="17">
        <f>IF(AND(Участники!$A23&lt;&gt;"",OR($N$34&gt;$N23,AND($N$34=$N23,$O$34&gt;$O23))),1,"")</f>
        <v>1</v>
      </c>
      <c r="CR23" s="17">
        <f>IF(AND(Участники!$A23&lt;&gt;"",OR($N$35&gt;$N23,AND($N$35=$N23,$O$35&gt;$O23))),1,"")</f>
        <v>1</v>
      </c>
      <c r="CS23" s="17">
        <f>IF(AND(Участники!$A23&lt;&gt;"",OR($N$36&gt;$N23,AND($N$36=$N23,$O$36&gt;$O23))),1,"")</f>
        <v>1</v>
      </c>
      <c r="CT23" s="17">
        <f>IF(AND(Участники!$A23&lt;&gt;"",OR($N$37&gt;$N23,AND($N$37=$N23,$O$37&gt;$O23))),1,"")</f>
        <v>1</v>
      </c>
      <c r="CU23" s="17">
        <f>IF(AND(Участники!$A23&lt;&gt;"",OR($N$38&gt;$N23,AND($N$38=$N23,$O$38&gt;$O23))),1,"")</f>
        <v>1</v>
      </c>
      <c r="CV23" s="17" t="str">
        <f>IF(AND(Участники!$A23&lt;&gt;"",OR($N$39&gt;$N23,AND($N$39=$N23,$O$39&gt;$O23))),1,"")</f>
        <v/>
      </c>
      <c r="CW23" s="17">
        <f>IF(AND(Участники!$A23&lt;&gt;"",OR($N$40&gt;$N23,AND($N$40=$N23,$O$40&gt;$O23))),1,"")</f>
        <v>1</v>
      </c>
      <c r="CX23" s="17">
        <f>IF(AND(Участники!$A23&lt;&gt;"",OR($N$41&gt;$N23,AND($N$41=$N23,$O$41&gt;$O23))),1,"")</f>
        <v>1</v>
      </c>
      <c r="CY23" s="17">
        <f>IF(AND(Участники!$A23&lt;&gt;"",OR($N$42&gt;$N23,AND($N$42=$N23,$O$42&gt;$O23))),1,"")</f>
        <v>1</v>
      </c>
      <c r="CZ23" s="17">
        <f>IF(AND(Участники!$A23&lt;&gt;"",OR($N$43&gt;$N23,AND($N$43=$N23,$O$43&gt;$O23))),1,"")</f>
        <v>1</v>
      </c>
      <c r="DA23" s="17">
        <f>IF(AND(Участники!$A23&lt;&gt;"",OR($N$44&gt;$N23,AND($N$44=$N23,$O$44&gt;$O23))),1,"")</f>
        <v>1</v>
      </c>
      <c r="DB23" s="17">
        <f>IF(AND(Участники!$A23&lt;&gt;"",OR($N$45&gt;$N23,AND($N$45=$N23,$O$45&gt;$O23))),1,"")</f>
        <v>1</v>
      </c>
      <c r="DC23" s="17">
        <f>IF(AND(Участники!$A23&lt;&gt;"",OR($N$46&gt;$N23,AND($N$46=$N23,$O$46&gt;$O23))),1,"")</f>
        <v>1</v>
      </c>
      <c r="DD23" s="17">
        <f>IF(AND(Участники!$A23&lt;&gt;"",OR($N$47&gt;$N23,AND($N$47=$N23,$O$47&gt;$O23))),1,"")</f>
        <v>1</v>
      </c>
      <c r="DE23" s="17">
        <f>IF(AND(Участники!$A23&lt;&gt;"",OR($N$48&gt;$N23,AND($N$48=$N23,$O$48&gt;$O23))),1,"")</f>
        <v>1</v>
      </c>
      <c r="DF23" s="17">
        <f>IF(AND(Участники!$A23&lt;&gt;"",OR($N$49&gt;$N23,AND($N$49=$N23,$O$49&gt;$O23))),1,"")</f>
        <v>1</v>
      </c>
      <c r="DG23" s="17">
        <f>IF(AND(Участники!$A23&lt;&gt;"",OR($N$50&gt;$N23,AND($N$50=$N23,$O$50&gt;$O23))),1,"")</f>
        <v>1</v>
      </c>
      <c r="DH23" s="17">
        <f>IF(AND(Участники!$A23&lt;&gt;"",OR($N$51&gt;$N23,AND($N$51=$N23,$O$51&gt;$O23))),1,"")</f>
        <v>1</v>
      </c>
      <c r="DI23" s="17">
        <f>IF(AND(Участники!$A23&lt;&gt;"",OR($N$52&gt;$N23,AND($N$52=$N23,$O$52&gt;$O23))),1,"")</f>
        <v>1</v>
      </c>
      <c r="DJ23" s="17">
        <f>IF(AND(Участники!$A23&lt;&gt;"",OR($N$53&gt;$N23,AND($N$53=$N23,$O$53&gt;$O23))),1,"")</f>
        <v>1</v>
      </c>
      <c r="DK23" s="17">
        <f>IF(AND(Участники!$A23&lt;&gt;"",OR($N$54&gt;$N23,AND($N$54=$N23,$O$54&gt;$O23))),1,"")</f>
        <v>1</v>
      </c>
      <c r="DL23" s="17">
        <f>IF(AND(Участники!$A23&lt;&gt;"",OR($N$55&gt;$N23,AND($N$55=$N23,$O$55&gt;$O23))),1,"")</f>
        <v>1</v>
      </c>
      <c r="DM23" s="17">
        <f>IF(AND(Участники!$A23&lt;&gt;"",OR($N$56&gt;$N23,AND($N$56=$N23,$O$56&gt;$O23))),1,"")</f>
        <v>1</v>
      </c>
      <c r="DN23" s="17">
        <f>IF(AND(Участники!$A23&lt;&gt;"",OR($N$57&gt;$N23,AND($N$57=$N23,$O$57&gt;$O23))),1,"")</f>
        <v>1</v>
      </c>
      <c r="DO23" s="17">
        <f>IF(AND(Участники!$A23&lt;&gt;"",OR($N$58&gt;$N23,AND($N$58=$N23,$O$58&gt;$O23))),1,"")</f>
        <v>1</v>
      </c>
      <c r="DP23" s="17">
        <f>IF(AND(Участники!$A23&lt;&gt;"",OR($N$59&gt;$N23,AND($N$59=$N23,$O$59&gt;$O23))),1,"")</f>
        <v>1</v>
      </c>
      <c r="DQ23" s="17">
        <f>IF(AND(Участники!$A23&lt;&gt;"",OR($N$60&gt;$N23,AND($N$60=$N23,$O$60&gt;$O23))),1,"")</f>
        <v>1</v>
      </c>
    </row>
    <row r="24" spans="1:121" x14ac:dyDescent="0.25">
      <c r="A24" s="29" t="str">
        <f>IF(Участники!A24="","",Участники!A24)</f>
        <v>Brainstorm</v>
      </c>
      <c r="B24" s="52"/>
      <c r="C24" s="52"/>
      <c r="D24" s="52">
        <v>1</v>
      </c>
      <c r="E24" s="52"/>
      <c r="F24" s="52"/>
      <c r="G24" s="52"/>
      <c r="H24" s="52"/>
      <c r="I24" s="52">
        <v>1</v>
      </c>
      <c r="J24" s="52"/>
      <c r="K24" s="52"/>
      <c r="L24" s="52">
        <v>1</v>
      </c>
      <c r="M24" s="52">
        <v>1</v>
      </c>
      <c r="N24" s="15">
        <f>IF(Участники!A24="","",COUNTA(B24:M24))</f>
        <v>4</v>
      </c>
      <c r="O24" s="15">
        <f>IF(Участники!A24="","",SUMPRODUCT(B$8:M$8,B84:M84))</f>
        <v>27</v>
      </c>
      <c r="P24" s="15">
        <f>IF(Участники!A24="","",IF($AG$61+1=Участники!$B$6-CG$61,$AG$61+1,CONCATENATE($AG$61+1,"-",Участники!$B$6-CG$61)))</f>
        <v>27</v>
      </c>
      <c r="T24" s="17" t="str">
        <f>IF(AND(Участники!$A24&lt;&gt;"",OR($N$11&lt;$N24,AND($N$11=$N24,$O$11&lt;$O24))),1,"")</f>
        <v/>
      </c>
      <c r="U24" s="17" t="str">
        <f>IF(AND(Участники!$A24&lt;&gt;"",OR($N$12&lt;$N24,AND($N$12=$N24,$O$12&lt;$O24))),1,"")</f>
        <v/>
      </c>
      <c r="V24" s="17" t="str">
        <f>IF(AND(Участники!$A24&lt;&gt;"",OR($N$13&lt;$N24,AND($N$13=$N24,$O$13&lt;$O24))),1,"")</f>
        <v/>
      </c>
      <c r="W24" s="17">
        <f>IF(AND(Участники!$A24&lt;&gt;"",OR($N$14&lt;$N24,AND($N$14=$N24,$O$14&lt;$O24))),1,"")</f>
        <v>1</v>
      </c>
      <c r="X24" s="17" t="str">
        <f>IF(AND(Участники!$A24&lt;&gt;"",OR($N$15&lt;$N24,AND($N$15=$N24,$O$15&lt;$O24))),1,"")</f>
        <v/>
      </c>
      <c r="Y24" s="17" t="str">
        <f>IF(AND(Участники!$A24&lt;&gt;"",OR($N$16&lt;$N24,AND($N$16=$N24,$O$16&lt;$O24))),1,"")</f>
        <v/>
      </c>
      <c r="Z24" s="17" t="str">
        <f>IF(AND(Участники!$A24&lt;&gt;"",OR($N$17&lt;$N24,AND($N$17=$N24,$O$17&lt;$O24))),1,"")</f>
        <v/>
      </c>
      <c r="AA24" s="17" t="str">
        <f>IF(AND(Участники!$A24&lt;&gt;"",OR($N$18&lt;$N24,AND($N$18=$N24,$O$18&lt;$O24))),1,"")</f>
        <v/>
      </c>
      <c r="AB24" s="17" t="str">
        <f>IF(AND(Участники!$A24&lt;&gt;"",OR($N$19&lt;$N24,AND($N$19=$N24,$O$19&lt;$O24))),1,"")</f>
        <v/>
      </c>
      <c r="AC24" s="17" t="str">
        <f>IF(AND(Участники!$A24&lt;&gt;"",OR($N$20&lt;$N24,AND($N$20=$N24,$O$20&lt;$O24))),1,"")</f>
        <v/>
      </c>
      <c r="AD24" s="17" t="str">
        <f>IF(AND(Участники!$A24&lt;&gt;"",OR($N$21&lt;$N24,AND($N$21=$N24,$O$21&lt;$O24))),1,"")</f>
        <v/>
      </c>
      <c r="AE24" s="17" t="str">
        <f>IF(AND(Участники!$A24&lt;&gt;"",OR($N$22&lt;$N24,AND($N$22=$N24,$O$22&lt;$O24))),1,"")</f>
        <v/>
      </c>
      <c r="AF24" s="17">
        <f>IF(AND(Участники!$A24&lt;&gt;"",OR($N$23&lt;$N24,AND($N$23=$N24,$O$23&lt;$O24))),1,"")</f>
        <v>1</v>
      </c>
      <c r="AG24" s="16" t="str">
        <f>IF(AND(Участники!$A24&lt;&gt;"",OR($N$24&lt;$N24,AND($N$24=$N24,$O$24&lt;$O24))),1,"")</f>
        <v/>
      </c>
      <c r="AH24" s="17" t="str">
        <f>IF(AND(Участники!$A24&lt;&gt;"",OR($N$25&lt;$N24,AND($N$25=$N24,$O$25&lt;$O24))),1,"")</f>
        <v/>
      </c>
      <c r="AI24" s="17" t="str">
        <f>IF(AND(Участники!$A24&lt;&gt;"",OR($N$26&lt;$N24,AND($N$26=$N24,$O$26&lt;$O24))),1,"")</f>
        <v/>
      </c>
      <c r="AJ24" s="17" t="str">
        <f>IF(AND(Участники!$A24&lt;&gt;"",OR($N$27&lt;$N24,AND($N$27=$N24,$O$27&lt;$O24))),1,"")</f>
        <v/>
      </c>
      <c r="AK24" s="17" t="str">
        <f>IF(AND(Участники!$A24&lt;&gt;"",OR($N$28&lt;$N24,AND($N$28=$N24,$O$28&lt;$O24))),1,"")</f>
        <v/>
      </c>
      <c r="AL24" s="17" t="str">
        <f>IF(AND(Участники!$A24&lt;&gt;"",OR($N$29&lt;$N24,AND($N$29=$N24,$O$29&lt;$O24))),1,"")</f>
        <v/>
      </c>
      <c r="AM24" s="17" t="str">
        <f>IF(AND(Участники!$A24&lt;&gt;"",OR($N$30&lt;$N24,AND($N$30=$N24,$O$30&lt;$O24))),1,"")</f>
        <v/>
      </c>
      <c r="AN24" s="17" t="str">
        <f>IF(AND(Участники!$A24&lt;&gt;"",OR($N$31&lt;$N24,AND($N$31=$N24,$O$31&lt;$O24))),1,"")</f>
        <v/>
      </c>
      <c r="AO24" s="17" t="str">
        <f>IF(AND(Участники!$A24&lt;&gt;"",OR($N$32&lt;$N24,AND($N$32=$N24,$O$32&lt;$O24))),1,"")</f>
        <v/>
      </c>
      <c r="AP24" s="17" t="str">
        <f>IF(AND(Участники!$A24&lt;&gt;"",OR($N$33&lt;$N24,AND($N$33=$N24,$O$33&lt;$O24))),1,"")</f>
        <v/>
      </c>
      <c r="AQ24" s="17" t="str">
        <f>IF(AND(Участники!$A24&lt;&gt;"",OR($N$34&lt;$N24,AND($N$34=$N24,$O$34&lt;$O24))),1,"")</f>
        <v/>
      </c>
      <c r="AR24" s="17" t="str">
        <f>IF(AND(Участники!$A24&lt;&gt;"",OR($N$35&lt;$N24,AND($N$35=$N24,$O$35&lt;$O24))),1,"")</f>
        <v/>
      </c>
      <c r="AS24" s="17" t="str">
        <f>IF(AND(Участники!$A24&lt;&gt;"",OR($N$36&lt;$N24,AND($N$36=$N24,$O$36&lt;$O24))),1,"")</f>
        <v/>
      </c>
      <c r="AT24" s="17" t="str">
        <f>IF(AND(Участники!$A24&lt;&gt;"",OR($N$37&lt;$N24,AND($N$37=$N24,$O$37&lt;$O24))),1,"")</f>
        <v/>
      </c>
      <c r="AU24" s="17" t="str">
        <f>IF(AND(Участники!$A24&lt;&gt;"",OR($N$38&lt;$N24,AND($N$38=$N24,$O$38&lt;$O24))),1,"")</f>
        <v/>
      </c>
      <c r="AV24" s="17">
        <f>IF(AND(Участники!$A24&lt;&gt;"",OR($N$39&lt;$N24,AND($N$39=$N24,$O$39&lt;$O24))),1,"")</f>
        <v>1</v>
      </c>
      <c r="AW24" s="17" t="str">
        <f>IF(AND(Участники!$A24&lt;&gt;"",OR($N$40&lt;$N24,AND($N$40=$N24,$O$40&lt;$O24))),1,"")</f>
        <v/>
      </c>
      <c r="AX24" s="17" t="str">
        <f>IF(AND(Участники!$A24&lt;&gt;"",OR($N$41&lt;$N24,AND($N$41=$N24,$O$41&lt;$O24))),1,"")</f>
        <v/>
      </c>
      <c r="AY24" s="17" t="str">
        <f>IF(AND(Участники!$A24&lt;&gt;"",OR($N$42&lt;$N24,AND($N$42=$N24,$O$42&lt;$O24))),1,"")</f>
        <v/>
      </c>
      <c r="AZ24" s="17" t="str">
        <f>IF(AND(Участники!$A24&lt;&gt;"",OR($N$43&lt;$N24,AND($N$43=$N24,$O$43&lt;$O24))),1,"")</f>
        <v/>
      </c>
      <c r="BA24" s="17" t="str">
        <f>IF(AND(Участники!$A24&lt;&gt;"",OR($N$44&lt;$N24,AND($N$44=$N24,$O$44&lt;$O24))),1,"")</f>
        <v/>
      </c>
      <c r="BB24" s="17" t="str">
        <f>IF(AND(Участники!$A24&lt;&gt;"",OR($N$45&lt;$N24,AND($N$45=$N24,$O$45&lt;$O24))),1,"")</f>
        <v/>
      </c>
      <c r="BC24" s="17" t="str">
        <f>IF(AND(Участники!$A24&lt;&gt;"",OR($N$46&lt;$N24,AND($N$46=$N24,$O$46&lt;$O24))),1,"")</f>
        <v/>
      </c>
      <c r="BD24" s="17" t="str">
        <f>IF(AND(Участники!$A24&lt;&gt;"",OR($N$47&lt;$N24,AND($N$47=$N24,$O$47&lt;$O24))),1,"")</f>
        <v/>
      </c>
      <c r="BE24" s="17" t="str">
        <f>IF(AND(Участники!$A24&lt;&gt;"",OR($N$48&lt;$N24,AND($N$48=$N24,$O$48&lt;$O24))),1,"")</f>
        <v/>
      </c>
      <c r="BF24" s="17" t="str">
        <f>IF(AND(Участники!$A24&lt;&gt;"",OR($N$49&lt;$N24,AND($N$49=$N24,$O$49&lt;$O24))),1,"")</f>
        <v/>
      </c>
      <c r="BG24" s="17" t="str">
        <f>IF(AND(Участники!$A24&lt;&gt;"",OR($N$50&lt;$N24,AND($N$50=$N24,$O$50&lt;$O24))),1,"")</f>
        <v/>
      </c>
      <c r="BH24" s="17" t="str">
        <f>IF(AND(Участники!$A24&lt;&gt;"",OR($N$51&lt;$N24,AND($N$51=$N24,$O$51&lt;$O24))),1,"")</f>
        <v/>
      </c>
      <c r="BI24" s="17" t="str">
        <f>IF(AND(Участники!$A24&lt;&gt;"",OR($N$52&lt;$N24,AND($N$52=$N24,$O$52&lt;$O24))),1,"")</f>
        <v/>
      </c>
      <c r="BJ24" s="17" t="str">
        <f>IF(AND(Участники!$A24&lt;&gt;"",OR($N$53&lt;$N24,AND($N$53=$N24,$O$53&lt;$O24))),1,"")</f>
        <v/>
      </c>
      <c r="BK24" s="17" t="str">
        <f>IF(AND(Участники!$A24&lt;&gt;"",OR($N$54&lt;$N24,AND($N$54=$N24,$O$54&lt;$O24))),1,"")</f>
        <v/>
      </c>
      <c r="BL24" s="17" t="str">
        <f>IF(AND(Участники!$A24&lt;&gt;"",OR($N$55&lt;$N24,AND($N$55=$N24,$O$55&lt;$O24))),1,"")</f>
        <v/>
      </c>
      <c r="BM24" s="17" t="str">
        <f>IF(AND(Участники!$A24&lt;&gt;"",OR($N$56&lt;$N24,AND($N$56=$N24,$O$56&lt;$O24))),1,"")</f>
        <v/>
      </c>
      <c r="BN24" s="17" t="str">
        <f>IF(AND(Участники!$A24&lt;&gt;"",OR($N$57&lt;$N24,AND($N$57=$N24,$O$57&lt;$O24))),1,"")</f>
        <v/>
      </c>
      <c r="BO24" s="17" t="str">
        <f>IF(AND(Участники!$A24&lt;&gt;"",OR($N$58&lt;$N24,AND($N$58=$N24,$O$58&lt;$O24))),1,"")</f>
        <v/>
      </c>
      <c r="BP24" s="17" t="str">
        <f>IF(AND(Участники!$A24&lt;&gt;"",OR($N$59&lt;$N24,AND($N$59=$N24,$O$59&lt;$O24))),1,"")</f>
        <v/>
      </c>
      <c r="BQ24" s="17" t="str">
        <f>IF(AND(Участники!$A24&lt;&gt;"",OR($N$60&lt;$N24,AND($N$60=$N24,$O$60&lt;$O24))),1,"")</f>
        <v/>
      </c>
      <c r="BT24" s="17">
        <f>IF(AND(Участники!$A24&lt;&gt;"",OR($N$11&gt;$N24,AND($N$11=$N24,$O$11&gt;$O24))),1,"")</f>
        <v>1</v>
      </c>
      <c r="BU24" s="17">
        <f>IF(AND(Участники!$A24&lt;&gt;"",OR($N$12&gt;$N24,AND($N$12=$N24,$O$12&gt;$O24))),1,"")</f>
        <v>1</v>
      </c>
      <c r="BV24" s="17">
        <f>IF(AND(Участники!$A24&lt;&gt;"",OR($N$13&gt;$N24,AND($N$13=$N24,$O$13&gt;$O24))),1,"")</f>
        <v>1</v>
      </c>
      <c r="BW24" s="17" t="str">
        <f>IF(AND(Участники!$A24&lt;&gt;"",OR($N$14&gt;$N24,AND($N$14=$N24,$O$14&gt;$O24))),1,"")</f>
        <v/>
      </c>
      <c r="BX24" s="17">
        <f>IF(AND(Участники!$A24&lt;&gt;"",OR($N$15&gt;$N24,AND($N$15=$N24,$O$15&gt;$O24))),1,"")</f>
        <v>1</v>
      </c>
      <c r="BY24" s="17">
        <f>IF(AND(Участники!$A24&lt;&gt;"",OR($N$16&gt;$N24,AND($N$16=$N24,$O$16&gt;$O24))),1,"")</f>
        <v>1</v>
      </c>
      <c r="BZ24" s="17">
        <f>IF(AND(Участники!$A24&lt;&gt;"",OR($N$17&gt;$N24,AND($N$17=$N24,$O$17&gt;$O24))),1,"")</f>
        <v>1</v>
      </c>
      <c r="CA24" s="17">
        <f>IF(AND(Участники!$A24&lt;&gt;"",OR($N$18&gt;$N24,AND($N$18=$N24,$O$18&gt;$O24))),1,"")</f>
        <v>1</v>
      </c>
      <c r="CB24" s="17">
        <f>IF(AND(Участники!$A24&lt;&gt;"",OR($N$19&gt;$N24,AND($N$19=$N24,$O$19&gt;$O24))),1,"")</f>
        <v>1</v>
      </c>
      <c r="CC24" s="17">
        <f>IF(AND(Участники!$A24&lt;&gt;"",OR($N$20&gt;$N24,AND($N$20=$N24,$O$20&gt;$O24))),1,"")</f>
        <v>1</v>
      </c>
      <c r="CD24" s="17">
        <f>IF(AND(Участники!$A24&lt;&gt;"",OR($N$21&gt;$N24,AND($N$21=$N24,$O$21&gt;$O24))),1,"")</f>
        <v>1</v>
      </c>
      <c r="CE24" s="17">
        <f>IF(AND(Участники!$A24&lt;&gt;"",OR($N$22&gt;$N24,AND($N$22=$N24,$O$22&gt;$O24))),1,"")</f>
        <v>1</v>
      </c>
      <c r="CF24" s="17" t="str">
        <f>IF(AND(Участники!$A24&lt;&gt;"",OR($N$23&gt;$N24,AND($N$23=$N24,$O$23&gt;$O24))),1,"")</f>
        <v/>
      </c>
      <c r="CG24" s="16" t="str">
        <f>IF(AND(Участники!$A24&lt;&gt;"",OR($N$24&gt;$N24,AND($N$24=$N24,$O$24&gt;$O24))),1,"")</f>
        <v/>
      </c>
      <c r="CH24" s="17">
        <f>IF(AND(Участники!$A24&lt;&gt;"",OR($N$25&gt;$N24,AND($N$25=$N24,$O$25&gt;$O24))),1,"")</f>
        <v>1</v>
      </c>
      <c r="CI24" s="17">
        <f>IF(AND(Участники!$A24&lt;&gt;"",OR($N$26&gt;$N24,AND($N$26=$N24,$O$26&gt;$O24))),1,"")</f>
        <v>1</v>
      </c>
      <c r="CJ24" s="17">
        <f>IF(AND(Участники!$A24&lt;&gt;"",OR($N$27&gt;$N24,AND($N$27=$N24,$O$27&gt;$O24))),1,"")</f>
        <v>1</v>
      </c>
      <c r="CK24" s="17">
        <f>IF(AND(Участники!$A24&lt;&gt;"",OR($N$28&gt;$N24,AND($N$28=$N24,$O$28&gt;$O24))),1,"")</f>
        <v>1</v>
      </c>
      <c r="CL24" s="17">
        <f>IF(AND(Участники!$A24&lt;&gt;"",OR($N$29&gt;$N24,AND($N$29=$N24,$O$29&gt;$O24))),1,"")</f>
        <v>1</v>
      </c>
      <c r="CM24" s="17">
        <f>IF(AND(Участники!$A24&lt;&gt;"",OR($N$30&gt;$N24,AND($N$30=$N24,$O$30&gt;$O24))),1,"")</f>
        <v>1</v>
      </c>
      <c r="CN24" s="17">
        <f>IF(AND(Участники!$A24&lt;&gt;"",OR($N$31&gt;$N24,AND($N$31=$N24,$O$31&gt;$O24))),1,"")</f>
        <v>1</v>
      </c>
      <c r="CO24" s="17">
        <f>IF(AND(Участники!$A24&lt;&gt;"",OR($N$32&gt;$N24,AND($N$32=$N24,$O$32&gt;$O24))),1,"")</f>
        <v>1</v>
      </c>
      <c r="CP24" s="17">
        <f>IF(AND(Участники!$A24&lt;&gt;"",OR($N$33&gt;$N24,AND($N$33=$N24,$O$33&gt;$O24))),1,"")</f>
        <v>1</v>
      </c>
      <c r="CQ24" s="17">
        <f>IF(AND(Участники!$A24&lt;&gt;"",OR($N$34&gt;$N24,AND($N$34=$N24,$O$34&gt;$O24))),1,"")</f>
        <v>1</v>
      </c>
      <c r="CR24" s="17">
        <f>IF(AND(Участники!$A24&lt;&gt;"",OR($N$35&gt;$N24,AND($N$35=$N24,$O$35&gt;$O24))),1,"")</f>
        <v>1</v>
      </c>
      <c r="CS24" s="17">
        <f>IF(AND(Участники!$A24&lt;&gt;"",OR($N$36&gt;$N24,AND($N$36=$N24,$O$36&gt;$O24))),1,"")</f>
        <v>1</v>
      </c>
      <c r="CT24" s="17">
        <f>IF(AND(Участники!$A24&lt;&gt;"",OR($N$37&gt;$N24,AND($N$37=$N24,$O$37&gt;$O24))),1,"")</f>
        <v>1</v>
      </c>
      <c r="CU24" s="17">
        <f>IF(AND(Участники!$A24&lt;&gt;"",OR($N$38&gt;$N24,AND($N$38=$N24,$O$38&gt;$O24))),1,"")</f>
        <v>1</v>
      </c>
      <c r="CV24" s="17" t="str">
        <f>IF(AND(Участники!$A24&lt;&gt;"",OR($N$39&gt;$N24,AND($N$39=$N24,$O$39&gt;$O24))),1,"")</f>
        <v/>
      </c>
      <c r="CW24" s="17">
        <f>IF(AND(Участники!$A24&lt;&gt;"",OR($N$40&gt;$N24,AND($N$40=$N24,$O$40&gt;$O24))),1,"")</f>
        <v>1</v>
      </c>
      <c r="CX24" s="17">
        <f>IF(AND(Участники!$A24&lt;&gt;"",OR($N$41&gt;$N24,AND($N$41=$N24,$O$41&gt;$O24))),1,"")</f>
        <v>1</v>
      </c>
      <c r="CY24" s="17">
        <f>IF(AND(Участники!$A24&lt;&gt;"",OR($N$42&gt;$N24,AND($N$42=$N24,$O$42&gt;$O24))),1,"")</f>
        <v>1</v>
      </c>
      <c r="CZ24" s="17">
        <f>IF(AND(Участники!$A24&lt;&gt;"",OR($N$43&gt;$N24,AND($N$43=$N24,$O$43&gt;$O24))),1,"")</f>
        <v>1</v>
      </c>
      <c r="DA24" s="17">
        <f>IF(AND(Участники!$A24&lt;&gt;"",OR($N$44&gt;$N24,AND($N$44=$N24,$O$44&gt;$O24))),1,"")</f>
        <v>1</v>
      </c>
      <c r="DB24" s="17">
        <f>IF(AND(Участники!$A24&lt;&gt;"",OR($N$45&gt;$N24,AND($N$45=$N24,$O$45&gt;$O24))),1,"")</f>
        <v>1</v>
      </c>
      <c r="DC24" s="17">
        <f>IF(AND(Участники!$A24&lt;&gt;"",OR($N$46&gt;$N24,AND($N$46=$N24,$O$46&gt;$O24))),1,"")</f>
        <v>1</v>
      </c>
      <c r="DD24" s="17">
        <f>IF(AND(Участники!$A24&lt;&gt;"",OR($N$47&gt;$N24,AND($N$47=$N24,$O$47&gt;$O24))),1,"")</f>
        <v>1</v>
      </c>
      <c r="DE24" s="17">
        <f>IF(AND(Участники!$A24&lt;&gt;"",OR($N$48&gt;$N24,AND($N$48=$N24,$O$48&gt;$O24))),1,"")</f>
        <v>1</v>
      </c>
      <c r="DF24" s="17">
        <f>IF(AND(Участники!$A24&lt;&gt;"",OR($N$49&gt;$N24,AND($N$49=$N24,$O$49&gt;$O24))),1,"")</f>
        <v>1</v>
      </c>
      <c r="DG24" s="17">
        <f>IF(AND(Участники!$A24&lt;&gt;"",OR($N$50&gt;$N24,AND($N$50=$N24,$O$50&gt;$O24))),1,"")</f>
        <v>1</v>
      </c>
      <c r="DH24" s="17">
        <f>IF(AND(Участники!$A24&lt;&gt;"",OR($N$51&gt;$N24,AND($N$51=$N24,$O$51&gt;$O24))),1,"")</f>
        <v>1</v>
      </c>
      <c r="DI24" s="17">
        <f>IF(AND(Участники!$A24&lt;&gt;"",OR($N$52&gt;$N24,AND($N$52=$N24,$O$52&gt;$O24))),1,"")</f>
        <v>1</v>
      </c>
      <c r="DJ24" s="17">
        <f>IF(AND(Участники!$A24&lt;&gt;"",OR($N$53&gt;$N24,AND($N$53=$N24,$O$53&gt;$O24))),1,"")</f>
        <v>1</v>
      </c>
      <c r="DK24" s="17">
        <f>IF(AND(Участники!$A24&lt;&gt;"",OR($N$54&gt;$N24,AND($N$54=$N24,$O$54&gt;$O24))),1,"")</f>
        <v>1</v>
      </c>
      <c r="DL24" s="17">
        <f>IF(AND(Участники!$A24&lt;&gt;"",OR($N$55&gt;$N24,AND($N$55=$N24,$O$55&gt;$O24))),1,"")</f>
        <v>1</v>
      </c>
      <c r="DM24" s="17">
        <f>IF(AND(Участники!$A24&lt;&gt;"",OR($N$56&gt;$N24,AND($N$56=$N24,$O$56&gt;$O24))),1,"")</f>
        <v>1</v>
      </c>
      <c r="DN24" s="17">
        <f>IF(AND(Участники!$A24&lt;&gt;"",OR($N$57&gt;$N24,AND($N$57=$N24,$O$57&gt;$O24))),1,"")</f>
        <v>1</v>
      </c>
      <c r="DO24" s="17">
        <f>IF(AND(Участники!$A24&lt;&gt;"",OR($N$58&gt;$N24,AND($N$58=$N24,$O$58&gt;$O24))),1,"")</f>
        <v>1</v>
      </c>
      <c r="DP24" s="17">
        <f>IF(AND(Участники!$A24&lt;&gt;"",OR($N$59&gt;$N24,AND($N$59=$N24,$O$59&gt;$O24))),1,"")</f>
        <v>1</v>
      </c>
      <c r="DQ24" s="17">
        <f>IF(AND(Участники!$A24&lt;&gt;"",OR($N$60&gt;$N24,AND($N$60=$N24,$O$60&gt;$O24))),1,"")</f>
        <v>1</v>
      </c>
    </row>
    <row r="25" spans="1:121" x14ac:dyDescent="0.25">
      <c r="A25" s="30" t="str">
        <f>IF(Участники!A25="","",Участники!A25)</f>
        <v>Mental Marvels</v>
      </c>
      <c r="B25" s="52"/>
      <c r="C25" s="52">
        <v>1</v>
      </c>
      <c r="D25" s="52">
        <v>1</v>
      </c>
      <c r="E25" s="52"/>
      <c r="F25" s="52">
        <v>1</v>
      </c>
      <c r="G25" s="52">
        <v>1</v>
      </c>
      <c r="H25" s="52">
        <v>1</v>
      </c>
      <c r="I25" s="52">
        <v>1</v>
      </c>
      <c r="J25" s="52">
        <v>1</v>
      </c>
      <c r="K25" s="52"/>
      <c r="L25" s="52">
        <v>1</v>
      </c>
      <c r="M25" s="52">
        <v>1</v>
      </c>
      <c r="N25" s="31">
        <f>IF(Участники!A25="","",COUNTA(B25:M25))</f>
        <v>9</v>
      </c>
      <c r="O25" s="31">
        <f>IF(Участники!A25="","",SUMPRODUCT(B$8:M$8,B85:M85))</f>
        <v>104</v>
      </c>
      <c r="P25" s="31">
        <f>IF(Участники!A25="","",IF($AH$61+1=Участники!$B$6-CH$61,$AH$61+1,CONCATENATE($AH$61+1,"-",Участники!$B$6-CH$61)))</f>
        <v>4</v>
      </c>
      <c r="T25" s="17">
        <f>IF(AND(Участники!$A25&lt;&gt;"",OR($N$11&lt;$N25,AND($N$11=$N25,$O$11&lt;$O25))),1,"")</f>
        <v>1</v>
      </c>
      <c r="U25" s="17">
        <f>IF(AND(Участники!$A25&lt;&gt;"",OR($N$12&lt;$N25,AND($N$12=$N25,$O$12&lt;$O25))),1,"")</f>
        <v>1</v>
      </c>
      <c r="V25" s="17">
        <f>IF(AND(Участники!$A25&lt;&gt;"",OR($N$13&lt;$N25,AND($N$13=$N25,$O$13&lt;$O25))),1,"")</f>
        <v>1</v>
      </c>
      <c r="W25" s="17">
        <f>IF(AND(Участники!$A25&lt;&gt;"",OR($N$14&lt;$N25,AND($N$14=$N25,$O$14&lt;$O25))),1,"")</f>
        <v>1</v>
      </c>
      <c r="X25" s="17">
        <f>IF(AND(Участники!$A25&lt;&gt;"",OR($N$15&lt;$N25,AND($N$15=$N25,$O$15&lt;$O25))),1,"")</f>
        <v>1</v>
      </c>
      <c r="Y25" s="17">
        <f>IF(AND(Участники!$A25&lt;&gt;"",OR($N$16&lt;$N25,AND($N$16=$N25,$O$16&lt;$O25))),1,"")</f>
        <v>1</v>
      </c>
      <c r="Z25" s="17" t="str">
        <f>IF(AND(Участники!$A25&lt;&gt;"",OR($N$17&lt;$N25,AND($N$17=$N25,$O$17&lt;$O25))),1,"")</f>
        <v/>
      </c>
      <c r="AA25" s="17">
        <f>IF(AND(Участники!$A25&lt;&gt;"",OR($N$18&lt;$N25,AND($N$18=$N25,$O$18&lt;$O25))),1,"")</f>
        <v>1</v>
      </c>
      <c r="AB25" s="17">
        <f>IF(AND(Участники!$A25&lt;&gt;"",OR($N$19&lt;$N25,AND($N$19=$N25,$O$19&lt;$O25))),1,"")</f>
        <v>1</v>
      </c>
      <c r="AC25" s="17">
        <f>IF(AND(Участники!$A25&lt;&gt;"",OR($N$20&lt;$N25,AND($N$20=$N25,$O$20&lt;$O25))),1,"")</f>
        <v>1</v>
      </c>
      <c r="AD25" s="17">
        <f>IF(AND(Участники!$A25&lt;&gt;"",OR($N$21&lt;$N25,AND($N$21=$N25,$O$21&lt;$O25))),1,"")</f>
        <v>1</v>
      </c>
      <c r="AE25" s="17">
        <f>IF(AND(Участники!$A25&lt;&gt;"",OR($N$22&lt;$N25,AND($N$22=$N25,$O$22&lt;$O25))),1,"")</f>
        <v>1</v>
      </c>
      <c r="AF25" s="17">
        <f>IF(AND(Участники!$A25&lt;&gt;"",OR($N$23&lt;$N25,AND($N$23=$N25,$O$23&lt;$O25))),1,"")</f>
        <v>1</v>
      </c>
      <c r="AG25" s="17">
        <f>IF(AND(Участники!$A25&lt;&gt;"",OR($N$24&lt;$N25,AND($N$24=$N25,$O$24&lt;$O25))),1,"")</f>
        <v>1</v>
      </c>
      <c r="AH25" s="16" t="str">
        <f>IF(AND(Участники!$A25&lt;&gt;"",OR($N$25&lt;$N25,AND($N$25=$N25,$O$25&lt;$O25))),1,"")</f>
        <v/>
      </c>
      <c r="AI25" s="17">
        <f>IF(AND(Участники!$A25&lt;&gt;"",OR($N$26&lt;$N25,AND($N$26=$N25,$O$26&lt;$O25))),1,"")</f>
        <v>1</v>
      </c>
      <c r="AJ25" s="17">
        <f>IF(AND(Участники!$A25&lt;&gt;"",OR($N$27&lt;$N25,AND($N$27=$N25,$O$27&lt;$O25))),1,"")</f>
        <v>1</v>
      </c>
      <c r="AK25" s="17">
        <f>IF(AND(Участники!$A25&lt;&gt;"",OR($N$28&lt;$N25,AND($N$28=$N25,$O$28&lt;$O25))),1,"")</f>
        <v>1</v>
      </c>
      <c r="AL25" s="17">
        <f>IF(AND(Участники!$A25&lt;&gt;"",OR($N$29&lt;$N25,AND($N$29=$N25,$O$29&lt;$O25))),1,"")</f>
        <v>1</v>
      </c>
      <c r="AM25" s="17">
        <f>IF(AND(Участники!$A25&lt;&gt;"",OR($N$30&lt;$N25,AND($N$30=$N25,$O$30&lt;$O25))),1,"")</f>
        <v>1</v>
      </c>
      <c r="AN25" s="17">
        <f>IF(AND(Участники!$A25&lt;&gt;"",OR($N$31&lt;$N25,AND($N$31=$N25,$O$31&lt;$O25))),1,"")</f>
        <v>1</v>
      </c>
      <c r="AO25" s="17">
        <f>IF(AND(Участники!$A25&lt;&gt;"",OR($N$32&lt;$N25,AND($N$32=$N25,$O$32&lt;$O25))),1,"")</f>
        <v>1</v>
      </c>
      <c r="AP25" s="17">
        <f>IF(AND(Участники!$A25&lt;&gt;"",OR($N$33&lt;$N25,AND($N$33=$N25,$O$33&lt;$O25))),1,"")</f>
        <v>1</v>
      </c>
      <c r="AQ25" s="17" t="str">
        <f>IF(AND(Участники!$A25&lt;&gt;"",OR($N$34&lt;$N25,AND($N$34=$N25,$O$34&lt;$O25))),1,"")</f>
        <v/>
      </c>
      <c r="AR25" s="17">
        <f>IF(AND(Участники!$A25&lt;&gt;"",OR($N$35&lt;$N25,AND($N$35=$N25,$O$35&lt;$O25))),1,"")</f>
        <v>1</v>
      </c>
      <c r="AS25" s="17">
        <f>IF(AND(Участники!$A25&lt;&gt;"",OR($N$36&lt;$N25,AND($N$36=$N25,$O$36&lt;$O25))),1,"")</f>
        <v>1</v>
      </c>
      <c r="AT25" s="17">
        <f>IF(AND(Участники!$A25&lt;&gt;"",OR($N$37&lt;$N25,AND($N$37=$N25,$O$37&lt;$O25))),1,"")</f>
        <v>1</v>
      </c>
      <c r="AU25" s="17">
        <f>IF(AND(Участники!$A25&lt;&gt;"",OR($N$38&lt;$N25,AND($N$38=$N25,$O$38&lt;$O25))),1,"")</f>
        <v>1</v>
      </c>
      <c r="AV25" s="17">
        <f>IF(AND(Участники!$A25&lt;&gt;"",OR($N$39&lt;$N25,AND($N$39=$N25,$O$39&lt;$O25))),1,"")</f>
        <v>1</v>
      </c>
      <c r="AW25" s="17" t="str">
        <f>IF(AND(Участники!$A25&lt;&gt;"",OR($N$40&lt;$N25,AND($N$40=$N25,$O$40&lt;$O25))),1,"")</f>
        <v/>
      </c>
      <c r="AX25" s="17" t="str">
        <f>IF(AND(Участники!$A25&lt;&gt;"",OR($N$41&lt;$N25,AND($N$41=$N25,$O$41&lt;$O25))),1,"")</f>
        <v/>
      </c>
      <c r="AY25" s="17" t="str">
        <f>IF(AND(Участники!$A25&lt;&gt;"",OR($N$42&lt;$N25,AND($N$42=$N25,$O$42&lt;$O25))),1,"")</f>
        <v/>
      </c>
      <c r="AZ25" s="17" t="str">
        <f>IF(AND(Участники!$A25&lt;&gt;"",OR($N$43&lt;$N25,AND($N$43=$N25,$O$43&lt;$O25))),1,"")</f>
        <v/>
      </c>
      <c r="BA25" s="17" t="str">
        <f>IF(AND(Участники!$A25&lt;&gt;"",OR($N$44&lt;$N25,AND($N$44=$N25,$O$44&lt;$O25))),1,"")</f>
        <v/>
      </c>
      <c r="BB25" s="17" t="str">
        <f>IF(AND(Участники!$A25&lt;&gt;"",OR($N$45&lt;$N25,AND($N$45=$N25,$O$45&lt;$O25))),1,"")</f>
        <v/>
      </c>
      <c r="BC25" s="17" t="str">
        <f>IF(AND(Участники!$A25&lt;&gt;"",OR($N$46&lt;$N25,AND($N$46=$N25,$O$46&lt;$O25))),1,"")</f>
        <v/>
      </c>
      <c r="BD25" s="17" t="str">
        <f>IF(AND(Участники!$A25&lt;&gt;"",OR($N$47&lt;$N25,AND($N$47=$N25,$O$47&lt;$O25))),1,"")</f>
        <v/>
      </c>
      <c r="BE25" s="17" t="str">
        <f>IF(AND(Участники!$A25&lt;&gt;"",OR($N$48&lt;$N25,AND($N$48=$N25,$O$48&lt;$O25))),1,"")</f>
        <v/>
      </c>
      <c r="BF25" s="17" t="str">
        <f>IF(AND(Участники!$A25&lt;&gt;"",OR($N$49&lt;$N25,AND($N$49=$N25,$O$49&lt;$O25))),1,"")</f>
        <v/>
      </c>
      <c r="BG25" s="17" t="str">
        <f>IF(AND(Участники!$A25&lt;&gt;"",OR($N$50&lt;$N25,AND($N$50=$N25,$O$50&lt;$O25))),1,"")</f>
        <v/>
      </c>
      <c r="BH25" s="17" t="str">
        <f>IF(AND(Участники!$A25&lt;&gt;"",OR($N$51&lt;$N25,AND($N$51=$N25,$O$51&lt;$O25))),1,"")</f>
        <v/>
      </c>
      <c r="BI25" s="17" t="str">
        <f>IF(AND(Участники!$A25&lt;&gt;"",OR($N$52&lt;$N25,AND($N$52=$N25,$O$52&lt;$O25))),1,"")</f>
        <v/>
      </c>
      <c r="BJ25" s="17" t="str">
        <f>IF(AND(Участники!$A25&lt;&gt;"",OR($N$53&lt;$N25,AND($N$53=$N25,$O$53&lt;$O25))),1,"")</f>
        <v/>
      </c>
      <c r="BK25" s="17" t="str">
        <f>IF(AND(Участники!$A25&lt;&gt;"",OR($N$54&lt;$N25,AND($N$54=$N25,$O$54&lt;$O25))),1,"")</f>
        <v/>
      </c>
      <c r="BL25" s="17" t="str">
        <f>IF(AND(Участники!$A25&lt;&gt;"",OR($N$55&lt;$N25,AND($N$55=$N25,$O$55&lt;$O25))),1,"")</f>
        <v/>
      </c>
      <c r="BM25" s="17" t="str">
        <f>IF(AND(Участники!$A25&lt;&gt;"",OR($N$56&lt;$N25,AND($N$56=$N25,$O$56&lt;$O25))),1,"")</f>
        <v/>
      </c>
      <c r="BN25" s="17" t="str">
        <f>IF(AND(Участники!$A25&lt;&gt;"",OR($N$57&lt;$N25,AND($N$57=$N25,$O$57&lt;$O25))),1,"")</f>
        <v/>
      </c>
      <c r="BO25" s="17" t="str">
        <f>IF(AND(Участники!$A25&lt;&gt;"",OR($N$58&lt;$N25,AND($N$58=$N25,$O$58&lt;$O25))),1,"")</f>
        <v/>
      </c>
      <c r="BP25" s="17" t="str">
        <f>IF(AND(Участники!$A25&lt;&gt;"",OR($N$59&lt;$N25,AND($N$59=$N25,$O$59&lt;$O25))),1,"")</f>
        <v/>
      </c>
      <c r="BQ25" s="17" t="str">
        <f>IF(AND(Участники!$A25&lt;&gt;"",OR($N$60&lt;$N25,AND($N$60=$N25,$O$60&lt;$O25))),1,"")</f>
        <v/>
      </c>
      <c r="BT25" s="17" t="str">
        <f>IF(AND(Участники!$A25&lt;&gt;"",OR($N$11&gt;$N25,AND($N$11=$N25,$O$11&gt;$O25))),1,"")</f>
        <v/>
      </c>
      <c r="BU25" s="17" t="str">
        <f>IF(AND(Участники!$A25&lt;&gt;"",OR($N$12&gt;$N25,AND($N$12=$N25,$O$12&gt;$O25))),1,"")</f>
        <v/>
      </c>
      <c r="BV25" s="17" t="str">
        <f>IF(AND(Участники!$A25&lt;&gt;"",OR($N$13&gt;$N25,AND($N$13=$N25,$O$13&gt;$O25))),1,"")</f>
        <v/>
      </c>
      <c r="BW25" s="17" t="str">
        <f>IF(AND(Участники!$A25&lt;&gt;"",OR($N$14&gt;$N25,AND($N$14=$N25,$O$14&gt;$O25))),1,"")</f>
        <v/>
      </c>
      <c r="BX25" s="17" t="str">
        <f>IF(AND(Участники!$A25&lt;&gt;"",OR($N$15&gt;$N25,AND($N$15=$N25,$O$15&gt;$O25))),1,"")</f>
        <v/>
      </c>
      <c r="BY25" s="17" t="str">
        <f>IF(AND(Участники!$A25&lt;&gt;"",OR($N$16&gt;$N25,AND($N$16=$N25,$O$16&gt;$O25))),1,"")</f>
        <v/>
      </c>
      <c r="BZ25" s="17">
        <f>IF(AND(Участники!$A25&lt;&gt;"",OR($N$17&gt;$N25,AND($N$17=$N25,$O$17&gt;$O25))),1,"")</f>
        <v>1</v>
      </c>
      <c r="CA25" s="17" t="str">
        <f>IF(AND(Участники!$A25&lt;&gt;"",OR($N$18&gt;$N25,AND($N$18=$N25,$O$18&gt;$O25))),1,"")</f>
        <v/>
      </c>
      <c r="CB25" s="17" t="str">
        <f>IF(AND(Участники!$A25&lt;&gt;"",OR($N$19&gt;$N25,AND($N$19=$N25,$O$19&gt;$O25))),1,"")</f>
        <v/>
      </c>
      <c r="CC25" s="17" t="str">
        <f>IF(AND(Участники!$A25&lt;&gt;"",OR($N$20&gt;$N25,AND($N$20=$N25,$O$20&gt;$O25))),1,"")</f>
        <v/>
      </c>
      <c r="CD25" s="17" t="str">
        <f>IF(AND(Участники!$A25&lt;&gt;"",OR($N$21&gt;$N25,AND($N$21=$N25,$O$21&gt;$O25))),1,"")</f>
        <v/>
      </c>
      <c r="CE25" s="17" t="str">
        <f>IF(AND(Участники!$A25&lt;&gt;"",OR($N$22&gt;$N25,AND($N$22=$N25,$O$22&gt;$O25))),1,"")</f>
        <v/>
      </c>
      <c r="CF25" s="17" t="str">
        <f>IF(AND(Участники!$A25&lt;&gt;"",OR($N$23&gt;$N25,AND($N$23=$N25,$O$23&gt;$O25))),1,"")</f>
        <v/>
      </c>
      <c r="CG25" s="17" t="str">
        <f>IF(AND(Участники!$A25&lt;&gt;"",OR($N$24&gt;$N25,AND($N$24=$N25,$O$24&gt;$O25))),1,"")</f>
        <v/>
      </c>
      <c r="CH25" s="16" t="str">
        <f>IF(AND(Участники!$A25&lt;&gt;"",OR($N$25&gt;$N25,AND($N$25=$N25,$O$25&gt;$O25))),1,"")</f>
        <v/>
      </c>
      <c r="CI25" s="17" t="str">
        <f>IF(AND(Участники!$A25&lt;&gt;"",OR($N$26&gt;$N25,AND($N$26=$N25,$O$26&gt;$O25))),1,"")</f>
        <v/>
      </c>
      <c r="CJ25" s="17" t="str">
        <f>IF(AND(Участники!$A25&lt;&gt;"",OR($N$27&gt;$N25,AND($N$27=$N25,$O$27&gt;$O25))),1,"")</f>
        <v/>
      </c>
      <c r="CK25" s="17" t="str">
        <f>IF(AND(Участники!$A25&lt;&gt;"",OR($N$28&gt;$N25,AND($N$28=$N25,$O$28&gt;$O25))),1,"")</f>
        <v/>
      </c>
      <c r="CL25" s="17" t="str">
        <f>IF(AND(Участники!$A25&lt;&gt;"",OR($N$29&gt;$N25,AND($N$29=$N25,$O$29&gt;$O25))),1,"")</f>
        <v/>
      </c>
      <c r="CM25" s="17" t="str">
        <f>IF(AND(Участники!$A25&lt;&gt;"",OR($N$30&gt;$N25,AND($N$30=$N25,$O$30&gt;$O25))),1,"")</f>
        <v/>
      </c>
      <c r="CN25" s="17" t="str">
        <f>IF(AND(Участники!$A25&lt;&gt;"",OR($N$31&gt;$N25,AND($N$31=$N25,$O$31&gt;$O25))),1,"")</f>
        <v/>
      </c>
      <c r="CO25" s="17" t="str">
        <f>IF(AND(Участники!$A25&lt;&gt;"",OR($N$32&gt;$N25,AND($N$32=$N25,$O$32&gt;$O25))),1,"")</f>
        <v/>
      </c>
      <c r="CP25" s="17" t="str">
        <f>IF(AND(Участники!$A25&lt;&gt;"",OR($N$33&gt;$N25,AND($N$33=$N25,$O$33&gt;$O25))),1,"")</f>
        <v/>
      </c>
      <c r="CQ25" s="17">
        <f>IF(AND(Участники!$A25&lt;&gt;"",OR($N$34&gt;$N25,AND($N$34=$N25,$O$34&gt;$O25))),1,"")</f>
        <v>1</v>
      </c>
      <c r="CR25" s="17" t="str">
        <f>IF(AND(Участники!$A25&lt;&gt;"",OR($N$35&gt;$N25,AND($N$35=$N25,$O$35&gt;$O25))),1,"")</f>
        <v/>
      </c>
      <c r="CS25" s="17" t="str">
        <f>IF(AND(Участники!$A25&lt;&gt;"",OR($N$36&gt;$N25,AND($N$36=$N25,$O$36&gt;$O25))),1,"")</f>
        <v/>
      </c>
      <c r="CT25" s="17" t="str">
        <f>IF(AND(Участники!$A25&lt;&gt;"",OR($N$37&gt;$N25,AND($N$37=$N25,$O$37&gt;$O25))),1,"")</f>
        <v/>
      </c>
      <c r="CU25" s="17" t="str">
        <f>IF(AND(Участники!$A25&lt;&gt;"",OR($N$38&gt;$N25,AND($N$38=$N25,$O$38&gt;$O25))),1,"")</f>
        <v/>
      </c>
      <c r="CV25" s="17" t="str">
        <f>IF(AND(Участники!$A25&lt;&gt;"",OR($N$39&gt;$N25,AND($N$39=$N25,$O$39&gt;$O25))),1,"")</f>
        <v/>
      </c>
      <c r="CW25" s="17">
        <f>IF(AND(Участники!$A25&lt;&gt;"",OR($N$40&gt;$N25,AND($N$40=$N25,$O$40&gt;$O25))),1,"")</f>
        <v>1</v>
      </c>
      <c r="CX25" s="17">
        <f>IF(AND(Участники!$A25&lt;&gt;"",OR($N$41&gt;$N25,AND($N$41=$N25,$O$41&gt;$O25))),1,"")</f>
        <v>1</v>
      </c>
      <c r="CY25" s="17">
        <f>IF(AND(Участники!$A25&lt;&gt;"",OR($N$42&gt;$N25,AND($N$42=$N25,$O$42&gt;$O25))),1,"")</f>
        <v>1</v>
      </c>
      <c r="CZ25" s="17">
        <f>IF(AND(Участники!$A25&lt;&gt;"",OR($N$43&gt;$N25,AND($N$43=$N25,$O$43&gt;$O25))),1,"")</f>
        <v>1</v>
      </c>
      <c r="DA25" s="17">
        <f>IF(AND(Участники!$A25&lt;&gt;"",OR($N$44&gt;$N25,AND($N$44=$N25,$O$44&gt;$O25))),1,"")</f>
        <v>1</v>
      </c>
      <c r="DB25" s="17">
        <f>IF(AND(Участники!$A25&lt;&gt;"",OR($N$45&gt;$N25,AND($N$45=$N25,$O$45&gt;$O25))),1,"")</f>
        <v>1</v>
      </c>
      <c r="DC25" s="17">
        <f>IF(AND(Участники!$A25&lt;&gt;"",OR($N$46&gt;$N25,AND($N$46=$N25,$O$46&gt;$O25))),1,"")</f>
        <v>1</v>
      </c>
      <c r="DD25" s="17">
        <f>IF(AND(Участники!$A25&lt;&gt;"",OR($N$47&gt;$N25,AND($N$47=$N25,$O$47&gt;$O25))),1,"")</f>
        <v>1</v>
      </c>
      <c r="DE25" s="17">
        <f>IF(AND(Участники!$A25&lt;&gt;"",OR($N$48&gt;$N25,AND($N$48=$N25,$O$48&gt;$O25))),1,"")</f>
        <v>1</v>
      </c>
      <c r="DF25" s="17">
        <f>IF(AND(Участники!$A25&lt;&gt;"",OR($N$49&gt;$N25,AND($N$49=$N25,$O$49&gt;$O25))),1,"")</f>
        <v>1</v>
      </c>
      <c r="DG25" s="17">
        <f>IF(AND(Участники!$A25&lt;&gt;"",OR($N$50&gt;$N25,AND($N$50=$N25,$O$50&gt;$O25))),1,"")</f>
        <v>1</v>
      </c>
      <c r="DH25" s="17">
        <f>IF(AND(Участники!$A25&lt;&gt;"",OR($N$51&gt;$N25,AND($N$51=$N25,$O$51&gt;$O25))),1,"")</f>
        <v>1</v>
      </c>
      <c r="DI25" s="17">
        <f>IF(AND(Участники!$A25&lt;&gt;"",OR($N$52&gt;$N25,AND($N$52=$N25,$O$52&gt;$O25))),1,"")</f>
        <v>1</v>
      </c>
      <c r="DJ25" s="17">
        <f>IF(AND(Участники!$A25&lt;&gt;"",OR($N$53&gt;$N25,AND($N$53=$N25,$O$53&gt;$O25))),1,"")</f>
        <v>1</v>
      </c>
      <c r="DK25" s="17">
        <f>IF(AND(Участники!$A25&lt;&gt;"",OR($N$54&gt;$N25,AND($N$54=$N25,$O$54&gt;$O25))),1,"")</f>
        <v>1</v>
      </c>
      <c r="DL25" s="17">
        <f>IF(AND(Участники!$A25&lt;&gt;"",OR($N$55&gt;$N25,AND($N$55=$N25,$O$55&gt;$O25))),1,"")</f>
        <v>1</v>
      </c>
      <c r="DM25" s="17">
        <f>IF(AND(Участники!$A25&lt;&gt;"",OR($N$56&gt;$N25,AND($N$56=$N25,$O$56&gt;$O25))),1,"")</f>
        <v>1</v>
      </c>
      <c r="DN25" s="17">
        <f>IF(AND(Участники!$A25&lt;&gt;"",OR($N$57&gt;$N25,AND($N$57=$N25,$O$57&gt;$O25))),1,"")</f>
        <v>1</v>
      </c>
      <c r="DO25" s="17">
        <f>IF(AND(Участники!$A25&lt;&gt;"",OR($N$58&gt;$N25,AND($N$58=$N25,$O$58&gt;$O25))),1,"")</f>
        <v>1</v>
      </c>
      <c r="DP25" s="17">
        <f>IF(AND(Участники!$A25&lt;&gt;"",OR($N$59&gt;$N25,AND($N$59=$N25,$O$59&gt;$O25))),1,"")</f>
        <v>1</v>
      </c>
      <c r="DQ25" s="17">
        <f>IF(AND(Участники!$A25&lt;&gt;"",OR($N$60&gt;$N25,AND($N$60=$N25,$O$60&gt;$O25))),1,"")</f>
        <v>1</v>
      </c>
    </row>
    <row r="26" spans="1:121" x14ac:dyDescent="0.25">
      <c r="A26" s="29" t="str">
        <f>IF(Участники!A26="","",Участники!A26)</f>
        <v>Мотивация</v>
      </c>
      <c r="B26" s="52"/>
      <c r="C26" s="52"/>
      <c r="D26" s="52">
        <v>1</v>
      </c>
      <c r="E26" s="52"/>
      <c r="F26" s="52"/>
      <c r="G26" s="52">
        <v>1</v>
      </c>
      <c r="H26" s="52">
        <v>1</v>
      </c>
      <c r="I26" s="52">
        <v>1</v>
      </c>
      <c r="J26" s="52">
        <v>1</v>
      </c>
      <c r="K26" s="52"/>
      <c r="L26" s="52">
        <v>1</v>
      </c>
      <c r="M26" s="52">
        <v>1</v>
      </c>
      <c r="N26" s="15">
        <f>IF(Участники!A26="","",COUNTA(B26:M26))</f>
        <v>7</v>
      </c>
      <c r="O26" s="15">
        <f>IF(Участники!A26="","",SUMPRODUCT(B$8:M$8,B86:M86))</f>
        <v>63</v>
      </c>
      <c r="P26" s="15">
        <f>IF(Участники!A26="","",IF($AI$61+1=Участники!$B$6-CI$61,$AI$61+1,CONCATENATE($AI$61+1,"-",Участники!$B$6-CI$61)))</f>
        <v>17</v>
      </c>
      <c r="T26" s="17" t="str">
        <f>IF(AND(Участники!$A26&lt;&gt;"",OR($N$11&lt;$N26,AND($N$11=$N26,$O$11&lt;$O26))),1,"")</f>
        <v/>
      </c>
      <c r="U26" s="17">
        <f>IF(AND(Участники!$A26&lt;&gt;"",OR($N$12&lt;$N26,AND($N$12=$N26,$O$12&lt;$O26))),1,"")</f>
        <v>1</v>
      </c>
      <c r="V26" s="17" t="str">
        <f>IF(AND(Участники!$A26&lt;&gt;"",OR($N$13&lt;$N26,AND($N$13=$N26,$O$13&lt;$O26))),1,"")</f>
        <v/>
      </c>
      <c r="W26" s="17">
        <f>IF(AND(Участники!$A26&lt;&gt;"",OR($N$14&lt;$N26,AND($N$14=$N26,$O$14&lt;$O26))),1,"")</f>
        <v>1</v>
      </c>
      <c r="X26" s="17" t="str">
        <f>IF(AND(Участники!$A26&lt;&gt;"",OR($N$15&lt;$N26,AND($N$15=$N26,$O$15&lt;$O26))),1,"")</f>
        <v/>
      </c>
      <c r="Y26" s="17">
        <f>IF(AND(Участники!$A26&lt;&gt;"",OR($N$16&lt;$N26,AND($N$16=$N26,$O$16&lt;$O26))),1,"")</f>
        <v>1</v>
      </c>
      <c r="Z26" s="17" t="str">
        <f>IF(AND(Участники!$A26&lt;&gt;"",OR($N$17&lt;$N26,AND($N$17=$N26,$O$17&lt;$O26))),1,"")</f>
        <v/>
      </c>
      <c r="AA26" s="17" t="str">
        <f>IF(AND(Участники!$A26&lt;&gt;"",OR($N$18&lt;$N26,AND($N$18=$N26,$O$18&lt;$O26))),1,"")</f>
        <v/>
      </c>
      <c r="AB26" s="17" t="str">
        <f>IF(AND(Участники!$A26&lt;&gt;"",OR($N$19&lt;$N26,AND($N$19=$N26,$O$19&lt;$O26))),1,"")</f>
        <v/>
      </c>
      <c r="AC26" s="17" t="str">
        <f>IF(AND(Участники!$A26&lt;&gt;"",OR($N$20&lt;$N26,AND($N$20=$N26,$O$20&lt;$O26))),1,"")</f>
        <v/>
      </c>
      <c r="AD26" s="17" t="str">
        <f>IF(AND(Участники!$A26&lt;&gt;"",OR($N$21&lt;$N26,AND($N$21=$N26,$O$21&lt;$O26))),1,"")</f>
        <v/>
      </c>
      <c r="AE26" s="17" t="str">
        <f>IF(AND(Участники!$A26&lt;&gt;"",OR($N$22&lt;$N26,AND($N$22=$N26,$O$22&lt;$O26))),1,"")</f>
        <v/>
      </c>
      <c r="AF26" s="17">
        <f>IF(AND(Участники!$A26&lt;&gt;"",OR($N$23&lt;$N26,AND($N$23=$N26,$O$23&lt;$O26))),1,"")</f>
        <v>1</v>
      </c>
      <c r="AG26" s="17">
        <f>IF(AND(Участники!$A26&lt;&gt;"",OR($N$24&lt;$N26,AND($N$24=$N26,$O$24&lt;$O26))),1,"")</f>
        <v>1</v>
      </c>
      <c r="AH26" s="17" t="str">
        <f>IF(AND(Участники!$A26&lt;&gt;"",OR($N$25&lt;$N26,AND($N$25=$N26,$O$25&lt;$O26))),1,"")</f>
        <v/>
      </c>
      <c r="AI26" s="16" t="str">
        <f>IF(AND(Участники!$A26&lt;&gt;"",OR($N$26&lt;$N26,AND($N$26=$N26,$O$26&lt;$O26))),1,"")</f>
        <v/>
      </c>
      <c r="AJ26" s="17" t="str">
        <f>IF(AND(Участники!$A26&lt;&gt;"",OR($N$27&lt;$N26,AND($N$27=$N26,$O$27&lt;$O26))),1,"")</f>
        <v/>
      </c>
      <c r="AK26" s="17" t="str">
        <f>IF(AND(Участники!$A26&lt;&gt;"",OR($N$28&lt;$N26,AND($N$28=$N26,$O$28&lt;$O26))),1,"")</f>
        <v/>
      </c>
      <c r="AL26" s="17">
        <f>IF(AND(Участники!$A26&lt;&gt;"",OR($N$29&lt;$N26,AND($N$29=$N26,$O$29&lt;$O26))),1,"")</f>
        <v>1</v>
      </c>
      <c r="AM26" s="17">
        <f>IF(AND(Участники!$A26&lt;&gt;"",OR($N$30&lt;$N26,AND($N$30=$N26,$O$30&lt;$O26))),1,"")</f>
        <v>1</v>
      </c>
      <c r="AN26" s="17">
        <f>IF(AND(Участники!$A26&lt;&gt;"",OR($N$31&lt;$N26,AND($N$31=$N26,$O$31&lt;$O26))),1,"")</f>
        <v>1</v>
      </c>
      <c r="AO26" s="17" t="str">
        <f>IF(AND(Участники!$A26&lt;&gt;"",OR($N$32&lt;$N26,AND($N$32=$N26,$O$32&lt;$O26))),1,"")</f>
        <v/>
      </c>
      <c r="AP26" s="17">
        <f>IF(AND(Участники!$A26&lt;&gt;"",OR($N$33&lt;$N26,AND($N$33=$N26,$O$33&lt;$O26))),1,"")</f>
        <v>1</v>
      </c>
      <c r="AQ26" s="17" t="str">
        <f>IF(AND(Участники!$A26&lt;&gt;"",OR($N$34&lt;$N26,AND($N$34=$N26,$O$34&lt;$O26))),1,"")</f>
        <v/>
      </c>
      <c r="AR26" s="17">
        <f>IF(AND(Участники!$A26&lt;&gt;"",OR($N$35&lt;$N26,AND($N$35=$N26,$O$35&lt;$O26))),1,"")</f>
        <v>1</v>
      </c>
      <c r="AS26" s="17">
        <f>IF(AND(Участники!$A26&lt;&gt;"",OR($N$36&lt;$N26,AND($N$36=$N26,$O$36&lt;$O26))),1,"")</f>
        <v>1</v>
      </c>
      <c r="AT26" s="17" t="str">
        <f>IF(AND(Участники!$A26&lt;&gt;"",OR($N$37&lt;$N26,AND($N$37=$N26,$O$37&lt;$O26))),1,"")</f>
        <v/>
      </c>
      <c r="AU26" s="17">
        <f>IF(AND(Участники!$A26&lt;&gt;"",OR($N$38&lt;$N26,AND($N$38=$N26,$O$38&lt;$O26))),1,"")</f>
        <v>1</v>
      </c>
      <c r="AV26" s="17">
        <f>IF(AND(Участники!$A26&lt;&gt;"",OR($N$39&lt;$N26,AND($N$39=$N26,$O$39&lt;$O26))),1,"")</f>
        <v>1</v>
      </c>
      <c r="AW26" s="17" t="str">
        <f>IF(AND(Участники!$A26&lt;&gt;"",OR($N$40&lt;$N26,AND($N$40=$N26,$O$40&lt;$O26))),1,"")</f>
        <v/>
      </c>
      <c r="AX26" s="17" t="str">
        <f>IF(AND(Участники!$A26&lt;&gt;"",OR($N$41&lt;$N26,AND($N$41=$N26,$O$41&lt;$O26))),1,"")</f>
        <v/>
      </c>
      <c r="AY26" s="17" t="str">
        <f>IF(AND(Участники!$A26&lt;&gt;"",OR($N$42&lt;$N26,AND($N$42=$N26,$O$42&lt;$O26))),1,"")</f>
        <v/>
      </c>
      <c r="AZ26" s="17" t="str">
        <f>IF(AND(Участники!$A26&lt;&gt;"",OR($N$43&lt;$N26,AND($N$43=$N26,$O$43&lt;$O26))),1,"")</f>
        <v/>
      </c>
      <c r="BA26" s="17" t="str">
        <f>IF(AND(Участники!$A26&lt;&gt;"",OR($N$44&lt;$N26,AND($N$44=$N26,$O$44&lt;$O26))),1,"")</f>
        <v/>
      </c>
      <c r="BB26" s="17" t="str">
        <f>IF(AND(Участники!$A26&lt;&gt;"",OR($N$45&lt;$N26,AND($N$45=$N26,$O$45&lt;$O26))),1,"")</f>
        <v/>
      </c>
      <c r="BC26" s="17" t="str">
        <f>IF(AND(Участники!$A26&lt;&gt;"",OR($N$46&lt;$N26,AND($N$46=$N26,$O$46&lt;$O26))),1,"")</f>
        <v/>
      </c>
      <c r="BD26" s="17" t="str">
        <f>IF(AND(Участники!$A26&lt;&gt;"",OR($N$47&lt;$N26,AND($N$47=$N26,$O$47&lt;$O26))),1,"")</f>
        <v/>
      </c>
      <c r="BE26" s="17" t="str">
        <f>IF(AND(Участники!$A26&lt;&gt;"",OR($N$48&lt;$N26,AND($N$48=$N26,$O$48&lt;$O26))),1,"")</f>
        <v/>
      </c>
      <c r="BF26" s="17" t="str">
        <f>IF(AND(Участники!$A26&lt;&gt;"",OR($N$49&lt;$N26,AND($N$49=$N26,$O$49&lt;$O26))),1,"")</f>
        <v/>
      </c>
      <c r="BG26" s="17" t="str">
        <f>IF(AND(Участники!$A26&lt;&gt;"",OR($N$50&lt;$N26,AND($N$50=$N26,$O$50&lt;$O26))),1,"")</f>
        <v/>
      </c>
      <c r="BH26" s="17" t="str">
        <f>IF(AND(Участники!$A26&lt;&gt;"",OR($N$51&lt;$N26,AND($N$51=$N26,$O$51&lt;$O26))),1,"")</f>
        <v/>
      </c>
      <c r="BI26" s="17" t="str">
        <f>IF(AND(Участники!$A26&lt;&gt;"",OR($N$52&lt;$N26,AND($N$52=$N26,$O$52&lt;$O26))),1,"")</f>
        <v/>
      </c>
      <c r="BJ26" s="17" t="str">
        <f>IF(AND(Участники!$A26&lt;&gt;"",OR($N$53&lt;$N26,AND($N$53=$N26,$O$53&lt;$O26))),1,"")</f>
        <v/>
      </c>
      <c r="BK26" s="17" t="str">
        <f>IF(AND(Участники!$A26&lt;&gt;"",OR($N$54&lt;$N26,AND($N$54=$N26,$O$54&lt;$O26))),1,"")</f>
        <v/>
      </c>
      <c r="BL26" s="17" t="str">
        <f>IF(AND(Участники!$A26&lt;&gt;"",OR($N$55&lt;$N26,AND($N$55=$N26,$O$55&lt;$O26))),1,"")</f>
        <v/>
      </c>
      <c r="BM26" s="17" t="str">
        <f>IF(AND(Участники!$A26&lt;&gt;"",OR($N$56&lt;$N26,AND($N$56=$N26,$O$56&lt;$O26))),1,"")</f>
        <v/>
      </c>
      <c r="BN26" s="17" t="str">
        <f>IF(AND(Участники!$A26&lt;&gt;"",OR($N$57&lt;$N26,AND($N$57=$N26,$O$57&lt;$O26))),1,"")</f>
        <v/>
      </c>
      <c r="BO26" s="17" t="str">
        <f>IF(AND(Участники!$A26&lt;&gt;"",OR($N$58&lt;$N26,AND($N$58=$N26,$O$58&lt;$O26))),1,"")</f>
        <v/>
      </c>
      <c r="BP26" s="17" t="str">
        <f>IF(AND(Участники!$A26&lt;&gt;"",OR($N$59&lt;$N26,AND($N$59=$N26,$O$59&lt;$O26))),1,"")</f>
        <v/>
      </c>
      <c r="BQ26" s="17" t="str">
        <f>IF(AND(Участники!$A26&lt;&gt;"",OR($N$60&lt;$N26,AND($N$60=$N26,$O$60&lt;$O26))),1,"")</f>
        <v/>
      </c>
      <c r="BT26" s="17">
        <f>IF(AND(Участники!$A26&lt;&gt;"",OR($N$11&gt;$N26,AND($N$11=$N26,$O$11&gt;$O26))),1,"")</f>
        <v>1</v>
      </c>
      <c r="BU26" s="17" t="str">
        <f>IF(AND(Участники!$A26&lt;&gt;"",OR($N$12&gt;$N26,AND($N$12=$N26,$O$12&gt;$O26))),1,"")</f>
        <v/>
      </c>
      <c r="BV26" s="17">
        <f>IF(AND(Участники!$A26&lt;&gt;"",OR($N$13&gt;$N26,AND($N$13=$N26,$O$13&gt;$O26))),1,"")</f>
        <v>1</v>
      </c>
      <c r="BW26" s="17" t="str">
        <f>IF(AND(Участники!$A26&lt;&gt;"",OR($N$14&gt;$N26,AND($N$14=$N26,$O$14&gt;$O26))),1,"")</f>
        <v/>
      </c>
      <c r="BX26" s="17">
        <f>IF(AND(Участники!$A26&lt;&gt;"",OR($N$15&gt;$N26,AND($N$15=$N26,$O$15&gt;$O26))),1,"")</f>
        <v>1</v>
      </c>
      <c r="BY26" s="17" t="str">
        <f>IF(AND(Участники!$A26&lt;&gt;"",OR($N$16&gt;$N26,AND($N$16=$N26,$O$16&gt;$O26))),1,"")</f>
        <v/>
      </c>
      <c r="BZ26" s="17">
        <f>IF(AND(Участники!$A26&lt;&gt;"",OR($N$17&gt;$N26,AND($N$17=$N26,$O$17&gt;$O26))),1,"")</f>
        <v>1</v>
      </c>
      <c r="CA26" s="17">
        <f>IF(AND(Участники!$A26&lt;&gt;"",OR($N$18&gt;$N26,AND($N$18=$N26,$O$18&gt;$O26))),1,"")</f>
        <v>1</v>
      </c>
      <c r="CB26" s="17">
        <f>IF(AND(Участники!$A26&lt;&gt;"",OR($N$19&gt;$N26,AND($N$19=$N26,$O$19&gt;$O26))),1,"")</f>
        <v>1</v>
      </c>
      <c r="CC26" s="17">
        <f>IF(AND(Участники!$A26&lt;&gt;"",OR($N$20&gt;$N26,AND($N$20=$N26,$O$20&gt;$O26))),1,"")</f>
        <v>1</v>
      </c>
      <c r="CD26" s="17">
        <f>IF(AND(Участники!$A26&lt;&gt;"",OR($N$21&gt;$N26,AND($N$21=$N26,$O$21&gt;$O26))),1,"")</f>
        <v>1</v>
      </c>
      <c r="CE26" s="17">
        <f>IF(AND(Участники!$A26&lt;&gt;"",OR($N$22&gt;$N26,AND($N$22=$N26,$O$22&gt;$O26))),1,"")</f>
        <v>1</v>
      </c>
      <c r="CF26" s="17" t="str">
        <f>IF(AND(Участники!$A26&lt;&gt;"",OR($N$23&gt;$N26,AND($N$23=$N26,$O$23&gt;$O26))),1,"")</f>
        <v/>
      </c>
      <c r="CG26" s="17" t="str">
        <f>IF(AND(Участники!$A26&lt;&gt;"",OR($N$24&gt;$N26,AND($N$24=$N26,$O$24&gt;$O26))),1,"")</f>
        <v/>
      </c>
      <c r="CH26" s="17">
        <f>IF(AND(Участники!$A26&lt;&gt;"",OR($N$25&gt;$N26,AND($N$25=$N26,$O$25&gt;$O26))),1,"")</f>
        <v>1</v>
      </c>
      <c r="CI26" s="16" t="str">
        <f>IF(AND(Участники!$A26&lt;&gt;"",OR($N$26&gt;$N26,AND($N$26=$N26,$O$26&gt;$O26))),1,"")</f>
        <v/>
      </c>
      <c r="CJ26" s="17">
        <f>IF(AND(Участники!$A26&lt;&gt;"",OR($N$27&gt;$N26,AND($N$27=$N26,$O$27&gt;$O26))),1,"")</f>
        <v>1</v>
      </c>
      <c r="CK26" s="17">
        <f>IF(AND(Участники!$A26&lt;&gt;"",OR($N$28&gt;$N26,AND($N$28=$N26,$O$28&gt;$O26))),1,"")</f>
        <v>1</v>
      </c>
      <c r="CL26" s="17" t="str">
        <f>IF(AND(Участники!$A26&lt;&gt;"",OR($N$29&gt;$N26,AND($N$29=$N26,$O$29&gt;$O26))),1,"")</f>
        <v/>
      </c>
      <c r="CM26" s="17" t="str">
        <f>IF(AND(Участники!$A26&lt;&gt;"",OR($N$30&gt;$N26,AND($N$30=$N26,$O$30&gt;$O26))),1,"")</f>
        <v/>
      </c>
      <c r="CN26" s="17" t="str">
        <f>IF(AND(Участники!$A26&lt;&gt;"",OR($N$31&gt;$N26,AND($N$31=$N26,$O$31&gt;$O26))),1,"")</f>
        <v/>
      </c>
      <c r="CO26" s="17">
        <f>IF(AND(Участники!$A26&lt;&gt;"",OR($N$32&gt;$N26,AND($N$32=$N26,$O$32&gt;$O26))),1,"")</f>
        <v>1</v>
      </c>
      <c r="CP26" s="17" t="str">
        <f>IF(AND(Участники!$A26&lt;&gt;"",OR($N$33&gt;$N26,AND($N$33=$N26,$O$33&gt;$O26))),1,"")</f>
        <v/>
      </c>
      <c r="CQ26" s="17">
        <f>IF(AND(Участники!$A26&lt;&gt;"",OR($N$34&gt;$N26,AND($N$34=$N26,$O$34&gt;$O26))),1,"")</f>
        <v>1</v>
      </c>
      <c r="CR26" s="17" t="str">
        <f>IF(AND(Участники!$A26&lt;&gt;"",OR($N$35&gt;$N26,AND($N$35=$N26,$O$35&gt;$O26))),1,"")</f>
        <v/>
      </c>
      <c r="CS26" s="17" t="str">
        <f>IF(AND(Участники!$A26&lt;&gt;"",OR($N$36&gt;$N26,AND($N$36=$N26,$O$36&gt;$O26))),1,"")</f>
        <v/>
      </c>
      <c r="CT26" s="17">
        <f>IF(AND(Участники!$A26&lt;&gt;"",OR($N$37&gt;$N26,AND($N$37=$N26,$O$37&gt;$O26))),1,"")</f>
        <v>1</v>
      </c>
      <c r="CU26" s="17" t="str">
        <f>IF(AND(Участники!$A26&lt;&gt;"",OR($N$38&gt;$N26,AND($N$38=$N26,$O$38&gt;$O26))),1,"")</f>
        <v/>
      </c>
      <c r="CV26" s="17" t="str">
        <f>IF(AND(Участники!$A26&lt;&gt;"",OR($N$39&gt;$N26,AND($N$39=$N26,$O$39&gt;$O26))),1,"")</f>
        <v/>
      </c>
      <c r="CW26" s="17">
        <f>IF(AND(Участники!$A26&lt;&gt;"",OR($N$40&gt;$N26,AND($N$40=$N26,$O$40&gt;$O26))),1,"")</f>
        <v>1</v>
      </c>
      <c r="CX26" s="17">
        <f>IF(AND(Участники!$A26&lt;&gt;"",OR($N$41&gt;$N26,AND($N$41=$N26,$O$41&gt;$O26))),1,"")</f>
        <v>1</v>
      </c>
      <c r="CY26" s="17">
        <f>IF(AND(Участники!$A26&lt;&gt;"",OR($N$42&gt;$N26,AND($N$42=$N26,$O$42&gt;$O26))),1,"")</f>
        <v>1</v>
      </c>
      <c r="CZ26" s="17">
        <f>IF(AND(Участники!$A26&lt;&gt;"",OR($N$43&gt;$N26,AND($N$43=$N26,$O$43&gt;$O26))),1,"")</f>
        <v>1</v>
      </c>
      <c r="DA26" s="17">
        <f>IF(AND(Участники!$A26&lt;&gt;"",OR($N$44&gt;$N26,AND($N$44=$N26,$O$44&gt;$O26))),1,"")</f>
        <v>1</v>
      </c>
      <c r="DB26" s="17">
        <f>IF(AND(Участники!$A26&lt;&gt;"",OR($N$45&gt;$N26,AND($N$45=$N26,$O$45&gt;$O26))),1,"")</f>
        <v>1</v>
      </c>
      <c r="DC26" s="17">
        <f>IF(AND(Участники!$A26&lt;&gt;"",OR($N$46&gt;$N26,AND($N$46=$N26,$O$46&gt;$O26))),1,"")</f>
        <v>1</v>
      </c>
      <c r="DD26" s="17">
        <f>IF(AND(Участники!$A26&lt;&gt;"",OR($N$47&gt;$N26,AND($N$47=$N26,$O$47&gt;$O26))),1,"")</f>
        <v>1</v>
      </c>
      <c r="DE26" s="17">
        <f>IF(AND(Участники!$A26&lt;&gt;"",OR($N$48&gt;$N26,AND($N$48=$N26,$O$48&gt;$O26))),1,"")</f>
        <v>1</v>
      </c>
      <c r="DF26" s="17">
        <f>IF(AND(Участники!$A26&lt;&gt;"",OR($N$49&gt;$N26,AND($N$49=$N26,$O$49&gt;$O26))),1,"")</f>
        <v>1</v>
      </c>
      <c r="DG26" s="17">
        <f>IF(AND(Участники!$A26&lt;&gt;"",OR($N$50&gt;$N26,AND($N$50=$N26,$O$50&gt;$O26))),1,"")</f>
        <v>1</v>
      </c>
      <c r="DH26" s="17">
        <f>IF(AND(Участники!$A26&lt;&gt;"",OR($N$51&gt;$N26,AND($N$51=$N26,$O$51&gt;$O26))),1,"")</f>
        <v>1</v>
      </c>
      <c r="DI26" s="17">
        <f>IF(AND(Участники!$A26&lt;&gt;"",OR($N$52&gt;$N26,AND($N$52=$N26,$O$52&gt;$O26))),1,"")</f>
        <v>1</v>
      </c>
      <c r="DJ26" s="17">
        <f>IF(AND(Участники!$A26&lt;&gt;"",OR($N$53&gt;$N26,AND($N$53=$N26,$O$53&gt;$O26))),1,"")</f>
        <v>1</v>
      </c>
      <c r="DK26" s="17">
        <f>IF(AND(Участники!$A26&lt;&gt;"",OR($N$54&gt;$N26,AND($N$54=$N26,$O$54&gt;$O26))),1,"")</f>
        <v>1</v>
      </c>
      <c r="DL26" s="17">
        <f>IF(AND(Участники!$A26&lt;&gt;"",OR($N$55&gt;$N26,AND($N$55=$N26,$O$55&gt;$O26))),1,"")</f>
        <v>1</v>
      </c>
      <c r="DM26" s="17">
        <f>IF(AND(Участники!$A26&lt;&gt;"",OR($N$56&gt;$N26,AND($N$56=$N26,$O$56&gt;$O26))),1,"")</f>
        <v>1</v>
      </c>
      <c r="DN26" s="17">
        <f>IF(AND(Участники!$A26&lt;&gt;"",OR($N$57&gt;$N26,AND($N$57=$N26,$O$57&gt;$O26))),1,"")</f>
        <v>1</v>
      </c>
      <c r="DO26" s="17">
        <f>IF(AND(Участники!$A26&lt;&gt;"",OR($N$58&gt;$N26,AND($N$58=$N26,$O$58&gt;$O26))),1,"")</f>
        <v>1</v>
      </c>
      <c r="DP26" s="17">
        <f>IF(AND(Участники!$A26&lt;&gt;"",OR($N$59&gt;$N26,AND($N$59=$N26,$O$59&gt;$O26))),1,"")</f>
        <v>1</v>
      </c>
      <c r="DQ26" s="17">
        <f>IF(AND(Участники!$A26&lt;&gt;"",OR($N$60&gt;$N26,AND($N$60=$N26,$O$60&gt;$O26))),1,"")</f>
        <v>1</v>
      </c>
    </row>
    <row r="27" spans="1:121" x14ac:dyDescent="0.25">
      <c r="A27" s="29" t="str">
        <f>IF(Участники!A27="","",Участники!A27)</f>
        <v xml:space="preserve">Хитрые стратеги </v>
      </c>
      <c r="B27" s="52"/>
      <c r="C27" s="52"/>
      <c r="D27" s="52">
        <v>1</v>
      </c>
      <c r="E27" s="52">
        <v>1</v>
      </c>
      <c r="F27" s="52">
        <v>1</v>
      </c>
      <c r="G27" s="52"/>
      <c r="H27" s="52">
        <v>1</v>
      </c>
      <c r="I27" s="52">
        <v>1</v>
      </c>
      <c r="J27" s="52"/>
      <c r="K27" s="52">
        <v>1</v>
      </c>
      <c r="L27" s="52">
        <v>1</v>
      </c>
      <c r="M27" s="52"/>
      <c r="N27" s="15">
        <f>IF(Участники!A27="","",COUNTA(B27:M27))</f>
        <v>7</v>
      </c>
      <c r="O27" s="15">
        <f>IF(Участники!A27="","",SUMPRODUCT(B$8:M$8,B87:M87))</f>
        <v>94</v>
      </c>
      <c r="P27" s="15">
        <f>IF(Участники!A27="","",IF($AJ$61+1=Участники!$B$6-CJ$61,$AJ$61+1,CONCATENATE($AJ$61+1,"-",Участники!$B$6-CJ$61)))</f>
        <v>10</v>
      </c>
      <c r="T27" s="17" t="str">
        <f>IF(AND(Участники!$A27&lt;&gt;"",OR($N$11&lt;$N27,AND($N$11=$N27,$O$11&lt;$O27))),1,"")</f>
        <v/>
      </c>
      <c r="U27" s="17">
        <f>IF(AND(Участники!$A27&lt;&gt;"",OR($N$12&lt;$N27,AND($N$12=$N27,$O$12&lt;$O27))),1,"")</f>
        <v>1</v>
      </c>
      <c r="V27" s="17">
        <f>IF(AND(Участники!$A27&lt;&gt;"",OR($N$13&lt;$N27,AND($N$13=$N27,$O$13&lt;$O27))),1,"")</f>
        <v>1</v>
      </c>
      <c r="W27" s="17">
        <f>IF(AND(Участники!$A27&lt;&gt;"",OR($N$14&lt;$N27,AND($N$14=$N27,$O$14&lt;$O27))),1,"")</f>
        <v>1</v>
      </c>
      <c r="X27" s="17" t="str">
        <f>IF(AND(Участники!$A27&lt;&gt;"",OR($N$15&lt;$N27,AND($N$15=$N27,$O$15&lt;$O27))),1,"")</f>
        <v/>
      </c>
      <c r="Y27" s="17">
        <f>IF(AND(Участники!$A27&lt;&gt;"",OR($N$16&lt;$N27,AND($N$16=$N27,$O$16&lt;$O27))),1,"")</f>
        <v>1</v>
      </c>
      <c r="Z27" s="17" t="str">
        <f>IF(AND(Участники!$A27&lt;&gt;"",OR($N$17&lt;$N27,AND($N$17=$N27,$O$17&lt;$O27))),1,"")</f>
        <v/>
      </c>
      <c r="AA27" s="17" t="str">
        <f>IF(AND(Участники!$A27&lt;&gt;"",OR($N$18&lt;$N27,AND($N$18=$N27,$O$18&lt;$O27))),1,"")</f>
        <v/>
      </c>
      <c r="AB27" s="17" t="str">
        <f>IF(AND(Участники!$A27&lt;&gt;"",OR($N$19&lt;$N27,AND($N$19=$N27,$O$19&lt;$O27))),1,"")</f>
        <v/>
      </c>
      <c r="AC27" s="17">
        <f>IF(AND(Участники!$A27&lt;&gt;"",OR($N$20&lt;$N27,AND($N$20=$N27,$O$20&lt;$O27))),1,"")</f>
        <v>1</v>
      </c>
      <c r="AD27" s="17">
        <f>IF(AND(Участники!$A27&lt;&gt;"",OR($N$21&lt;$N27,AND($N$21=$N27,$O$21&lt;$O27))),1,"")</f>
        <v>1</v>
      </c>
      <c r="AE27" s="17">
        <f>IF(AND(Участники!$A27&lt;&gt;"",OR($N$22&lt;$N27,AND($N$22=$N27,$O$22&lt;$O27))),1,"")</f>
        <v>1</v>
      </c>
      <c r="AF27" s="17">
        <f>IF(AND(Участники!$A27&lt;&gt;"",OR($N$23&lt;$N27,AND($N$23=$N27,$O$23&lt;$O27))),1,"")</f>
        <v>1</v>
      </c>
      <c r="AG27" s="17">
        <f>IF(AND(Участники!$A27&lt;&gt;"",OR($N$24&lt;$N27,AND($N$24=$N27,$O$24&lt;$O27))),1,"")</f>
        <v>1</v>
      </c>
      <c r="AH27" s="17" t="str">
        <f>IF(AND(Участники!$A27&lt;&gt;"",OR($N$25&lt;$N27,AND($N$25=$N27,$O$25&lt;$O27))),1,"")</f>
        <v/>
      </c>
      <c r="AI27" s="17">
        <f>IF(AND(Участники!$A27&lt;&gt;"",OR($N$26&lt;$N27,AND($N$26=$N27,$O$26&lt;$O27))),1,"")</f>
        <v>1</v>
      </c>
      <c r="AJ27" s="16" t="str">
        <f>IF(AND(Участники!$A27&lt;&gt;"",OR($N$27&lt;$N27,AND($N$27=$N27,$O$27&lt;$O27))),1,"")</f>
        <v/>
      </c>
      <c r="AK27" s="17">
        <f>IF(AND(Участники!$A27&lt;&gt;"",OR($N$28&lt;$N27,AND($N$28=$N27,$O$28&lt;$O27))),1,"")</f>
        <v>1</v>
      </c>
      <c r="AL27" s="17">
        <f>IF(AND(Участники!$A27&lt;&gt;"",OR($N$29&lt;$N27,AND($N$29=$N27,$O$29&lt;$O27))),1,"")</f>
        <v>1</v>
      </c>
      <c r="AM27" s="17">
        <f>IF(AND(Участники!$A27&lt;&gt;"",OR($N$30&lt;$N27,AND($N$30=$N27,$O$30&lt;$O27))),1,"")</f>
        <v>1</v>
      </c>
      <c r="AN27" s="17">
        <f>IF(AND(Участники!$A27&lt;&gt;"",OR($N$31&lt;$N27,AND($N$31=$N27,$O$31&lt;$O27))),1,"")</f>
        <v>1</v>
      </c>
      <c r="AO27" s="17" t="str">
        <f>IF(AND(Участники!$A27&lt;&gt;"",OR($N$32&lt;$N27,AND($N$32=$N27,$O$32&lt;$O27))),1,"")</f>
        <v/>
      </c>
      <c r="AP27" s="17">
        <f>IF(AND(Участники!$A27&lt;&gt;"",OR($N$33&lt;$N27,AND($N$33=$N27,$O$33&lt;$O27))),1,"")</f>
        <v>1</v>
      </c>
      <c r="AQ27" s="17" t="str">
        <f>IF(AND(Участники!$A27&lt;&gt;"",OR($N$34&lt;$N27,AND($N$34=$N27,$O$34&lt;$O27))),1,"")</f>
        <v/>
      </c>
      <c r="AR27" s="17">
        <f>IF(AND(Участники!$A27&lt;&gt;"",OR($N$35&lt;$N27,AND($N$35=$N27,$O$35&lt;$O27))),1,"")</f>
        <v>1</v>
      </c>
      <c r="AS27" s="17">
        <f>IF(AND(Участники!$A27&lt;&gt;"",OR($N$36&lt;$N27,AND($N$36=$N27,$O$36&lt;$O27))),1,"")</f>
        <v>1</v>
      </c>
      <c r="AT27" s="17">
        <f>IF(AND(Участники!$A27&lt;&gt;"",OR($N$37&lt;$N27,AND($N$37=$N27,$O$37&lt;$O27))),1,"")</f>
        <v>1</v>
      </c>
      <c r="AU27" s="17">
        <f>IF(AND(Участники!$A27&lt;&gt;"",OR($N$38&lt;$N27,AND($N$38=$N27,$O$38&lt;$O27))),1,"")</f>
        <v>1</v>
      </c>
      <c r="AV27" s="17">
        <f>IF(AND(Участники!$A27&lt;&gt;"",OR($N$39&lt;$N27,AND($N$39=$N27,$O$39&lt;$O27))),1,"")</f>
        <v>1</v>
      </c>
      <c r="AW27" s="17" t="str">
        <f>IF(AND(Участники!$A27&lt;&gt;"",OR($N$40&lt;$N27,AND($N$40=$N27,$O$40&lt;$O27))),1,"")</f>
        <v/>
      </c>
      <c r="AX27" s="17" t="str">
        <f>IF(AND(Участники!$A27&lt;&gt;"",OR($N$41&lt;$N27,AND($N$41=$N27,$O$41&lt;$O27))),1,"")</f>
        <v/>
      </c>
      <c r="AY27" s="17" t="str">
        <f>IF(AND(Участники!$A27&lt;&gt;"",OR($N$42&lt;$N27,AND($N$42=$N27,$O$42&lt;$O27))),1,"")</f>
        <v/>
      </c>
      <c r="AZ27" s="17" t="str">
        <f>IF(AND(Участники!$A27&lt;&gt;"",OR($N$43&lt;$N27,AND($N$43=$N27,$O$43&lt;$O27))),1,"")</f>
        <v/>
      </c>
      <c r="BA27" s="17" t="str">
        <f>IF(AND(Участники!$A27&lt;&gt;"",OR($N$44&lt;$N27,AND($N$44=$N27,$O$44&lt;$O27))),1,"")</f>
        <v/>
      </c>
      <c r="BB27" s="17" t="str">
        <f>IF(AND(Участники!$A27&lt;&gt;"",OR($N$45&lt;$N27,AND($N$45=$N27,$O$45&lt;$O27))),1,"")</f>
        <v/>
      </c>
      <c r="BC27" s="17" t="str">
        <f>IF(AND(Участники!$A27&lt;&gt;"",OR($N$46&lt;$N27,AND($N$46=$N27,$O$46&lt;$O27))),1,"")</f>
        <v/>
      </c>
      <c r="BD27" s="17" t="str">
        <f>IF(AND(Участники!$A27&lt;&gt;"",OR($N$47&lt;$N27,AND($N$47=$N27,$O$47&lt;$O27))),1,"")</f>
        <v/>
      </c>
      <c r="BE27" s="17" t="str">
        <f>IF(AND(Участники!$A27&lt;&gt;"",OR($N$48&lt;$N27,AND($N$48=$N27,$O$48&lt;$O27))),1,"")</f>
        <v/>
      </c>
      <c r="BF27" s="17" t="str">
        <f>IF(AND(Участники!$A27&lt;&gt;"",OR($N$49&lt;$N27,AND($N$49=$N27,$O$49&lt;$O27))),1,"")</f>
        <v/>
      </c>
      <c r="BG27" s="17" t="str">
        <f>IF(AND(Участники!$A27&lt;&gt;"",OR($N$50&lt;$N27,AND($N$50=$N27,$O$50&lt;$O27))),1,"")</f>
        <v/>
      </c>
      <c r="BH27" s="17" t="str">
        <f>IF(AND(Участники!$A27&lt;&gt;"",OR($N$51&lt;$N27,AND($N$51=$N27,$O$51&lt;$O27))),1,"")</f>
        <v/>
      </c>
      <c r="BI27" s="17" t="str">
        <f>IF(AND(Участники!$A27&lt;&gt;"",OR($N$52&lt;$N27,AND($N$52=$N27,$O$52&lt;$O27))),1,"")</f>
        <v/>
      </c>
      <c r="BJ27" s="17" t="str">
        <f>IF(AND(Участники!$A27&lt;&gt;"",OR($N$53&lt;$N27,AND($N$53=$N27,$O$53&lt;$O27))),1,"")</f>
        <v/>
      </c>
      <c r="BK27" s="17" t="str">
        <f>IF(AND(Участники!$A27&lt;&gt;"",OR($N$54&lt;$N27,AND($N$54=$N27,$O$54&lt;$O27))),1,"")</f>
        <v/>
      </c>
      <c r="BL27" s="17" t="str">
        <f>IF(AND(Участники!$A27&lt;&gt;"",OR($N$55&lt;$N27,AND($N$55=$N27,$O$55&lt;$O27))),1,"")</f>
        <v/>
      </c>
      <c r="BM27" s="17" t="str">
        <f>IF(AND(Участники!$A27&lt;&gt;"",OR($N$56&lt;$N27,AND($N$56=$N27,$O$56&lt;$O27))),1,"")</f>
        <v/>
      </c>
      <c r="BN27" s="17" t="str">
        <f>IF(AND(Участники!$A27&lt;&gt;"",OR($N$57&lt;$N27,AND($N$57=$N27,$O$57&lt;$O27))),1,"")</f>
        <v/>
      </c>
      <c r="BO27" s="17" t="str">
        <f>IF(AND(Участники!$A27&lt;&gt;"",OR($N$58&lt;$N27,AND($N$58=$N27,$O$58&lt;$O27))),1,"")</f>
        <v/>
      </c>
      <c r="BP27" s="17" t="str">
        <f>IF(AND(Участники!$A27&lt;&gt;"",OR($N$59&lt;$N27,AND($N$59=$N27,$O$59&lt;$O27))),1,"")</f>
        <v/>
      </c>
      <c r="BQ27" s="17" t="str">
        <f>IF(AND(Участники!$A27&lt;&gt;"",OR($N$60&lt;$N27,AND($N$60=$N27,$O$60&lt;$O27))),1,"")</f>
        <v/>
      </c>
      <c r="BT27" s="17">
        <f>IF(AND(Участники!$A27&lt;&gt;"",OR($N$11&gt;$N27,AND($N$11=$N27,$O$11&gt;$O27))),1,"")</f>
        <v>1</v>
      </c>
      <c r="BU27" s="17" t="str">
        <f>IF(AND(Участники!$A27&lt;&gt;"",OR($N$12&gt;$N27,AND($N$12=$N27,$O$12&gt;$O27))),1,"")</f>
        <v/>
      </c>
      <c r="BV27" s="17" t="str">
        <f>IF(AND(Участники!$A27&lt;&gt;"",OR($N$13&gt;$N27,AND($N$13=$N27,$O$13&gt;$O27))),1,"")</f>
        <v/>
      </c>
      <c r="BW27" s="17" t="str">
        <f>IF(AND(Участники!$A27&lt;&gt;"",OR($N$14&gt;$N27,AND($N$14=$N27,$O$14&gt;$O27))),1,"")</f>
        <v/>
      </c>
      <c r="BX27" s="17">
        <f>IF(AND(Участники!$A27&lt;&gt;"",OR($N$15&gt;$N27,AND($N$15=$N27,$O$15&gt;$O27))),1,"")</f>
        <v>1</v>
      </c>
      <c r="BY27" s="17" t="str">
        <f>IF(AND(Участники!$A27&lt;&gt;"",OR($N$16&gt;$N27,AND($N$16=$N27,$O$16&gt;$O27))),1,"")</f>
        <v/>
      </c>
      <c r="BZ27" s="17">
        <f>IF(AND(Участники!$A27&lt;&gt;"",OR($N$17&gt;$N27,AND($N$17=$N27,$O$17&gt;$O27))),1,"")</f>
        <v>1</v>
      </c>
      <c r="CA27" s="17">
        <f>IF(AND(Участники!$A27&lt;&gt;"",OR($N$18&gt;$N27,AND($N$18=$N27,$O$18&gt;$O27))),1,"")</f>
        <v>1</v>
      </c>
      <c r="CB27" s="17">
        <f>IF(AND(Участники!$A27&lt;&gt;"",OR($N$19&gt;$N27,AND($N$19=$N27,$O$19&gt;$O27))),1,"")</f>
        <v>1</v>
      </c>
      <c r="CC27" s="17" t="str">
        <f>IF(AND(Участники!$A27&lt;&gt;"",OR($N$20&gt;$N27,AND($N$20=$N27,$O$20&gt;$O27))),1,"")</f>
        <v/>
      </c>
      <c r="CD27" s="17" t="str">
        <f>IF(AND(Участники!$A27&lt;&gt;"",OR($N$21&gt;$N27,AND($N$21=$N27,$O$21&gt;$O27))),1,"")</f>
        <v/>
      </c>
      <c r="CE27" s="17" t="str">
        <f>IF(AND(Участники!$A27&lt;&gt;"",OR($N$22&gt;$N27,AND($N$22=$N27,$O$22&gt;$O27))),1,"")</f>
        <v/>
      </c>
      <c r="CF27" s="17" t="str">
        <f>IF(AND(Участники!$A27&lt;&gt;"",OR($N$23&gt;$N27,AND($N$23=$N27,$O$23&gt;$O27))),1,"")</f>
        <v/>
      </c>
      <c r="CG27" s="17" t="str">
        <f>IF(AND(Участники!$A27&lt;&gt;"",OR($N$24&gt;$N27,AND($N$24=$N27,$O$24&gt;$O27))),1,"")</f>
        <v/>
      </c>
      <c r="CH27" s="17">
        <f>IF(AND(Участники!$A27&lt;&gt;"",OR($N$25&gt;$N27,AND($N$25=$N27,$O$25&gt;$O27))),1,"")</f>
        <v>1</v>
      </c>
      <c r="CI27" s="17" t="str">
        <f>IF(AND(Участники!$A27&lt;&gt;"",OR($N$26&gt;$N27,AND($N$26=$N27,$O$26&gt;$O27))),1,"")</f>
        <v/>
      </c>
      <c r="CJ27" s="16" t="str">
        <f>IF(AND(Участники!$A27&lt;&gt;"",OR($N$27&gt;$N27,AND($N$27=$N27,$O$27&gt;$O27))),1,"")</f>
        <v/>
      </c>
      <c r="CK27" s="17" t="str">
        <f>IF(AND(Участники!$A27&lt;&gt;"",OR($N$28&gt;$N27,AND($N$28=$N27,$O$28&gt;$O27))),1,"")</f>
        <v/>
      </c>
      <c r="CL27" s="17" t="str">
        <f>IF(AND(Участники!$A27&lt;&gt;"",OR($N$29&gt;$N27,AND($N$29=$N27,$O$29&gt;$O27))),1,"")</f>
        <v/>
      </c>
      <c r="CM27" s="17" t="str">
        <f>IF(AND(Участники!$A27&lt;&gt;"",OR($N$30&gt;$N27,AND($N$30=$N27,$O$30&gt;$O27))),1,"")</f>
        <v/>
      </c>
      <c r="CN27" s="17" t="str">
        <f>IF(AND(Участники!$A27&lt;&gt;"",OR($N$31&gt;$N27,AND($N$31=$N27,$O$31&gt;$O27))),1,"")</f>
        <v/>
      </c>
      <c r="CO27" s="17">
        <f>IF(AND(Участники!$A27&lt;&gt;"",OR($N$32&gt;$N27,AND($N$32=$N27,$O$32&gt;$O27))),1,"")</f>
        <v>1</v>
      </c>
      <c r="CP27" s="17" t="str">
        <f>IF(AND(Участники!$A27&lt;&gt;"",OR($N$33&gt;$N27,AND($N$33=$N27,$O$33&gt;$O27))),1,"")</f>
        <v/>
      </c>
      <c r="CQ27" s="17">
        <f>IF(AND(Участники!$A27&lt;&gt;"",OR($N$34&gt;$N27,AND($N$34=$N27,$O$34&gt;$O27))),1,"")</f>
        <v>1</v>
      </c>
      <c r="CR27" s="17" t="str">
        <f>IF(AND(Участники!$A27&lt;&gt;"",OR($N$35&gt;$N27,AND($N$35=$N27,$O$35&gt;$O27))),1,"")</f>
        <v/>
      </c>
      <c r="CS27" s="17" t="str">
        <f>IF(AND(Участники!$A27&lt;&gt;"",OR($N$36&gt;$N27,AND($N$36=$N27,$O$36&gt;$O27))),1,"")</f>
        <v/>
      </c>
      <c r="CT27" s="17" t="str">
        <f>IF(AND(Участники!$A27&lt;&gt;"",OR($N$37&gt;$N27,AND($N$37=$N27,$O$37&gt;$O27))),1,"")</f>
        <v/>
      </c>
      <c r="CU27" s="17" t="str">
        <f>IF(AND(Участники!$A27&lt;&gt;"",OR($N$38&gt;$N27,AND($N$38=$N27,$O$38&gt;$O27))),1,"")</f>
        <v/>
      </c>
      <c r="CV27" s="17" t="str">
        <f>IF(AND(Участники!$A27&lt;&gt;"",OR($N$39&gt;$N27,AND($N$39=$N27,$O$39&gt;$O27))),1,"")</f>
        <v/>
      </c>
      <c r="CW27" s="17">
        <f>IF(AND(Участники!$A27&lt;&gt;"",OR($N$40&gt;$N27,AND($N$40=$N27,$O$40&gt;$O27))),1,"")</f>
        <v>1</v>
      </c>
      <c r="CX27" s="17">
        <f>IF(AND(Участники!$A27&lt;&gt;"",OR($N$41&gt;$N27,AND($N$41=$N27,$O$41&gt;$O27))),1,"")</f>
        <v>1</v>
      </c>
      <c r="CY27" s="17">
        <f>IF(AND(Участники!$A27&lt;&gt;"",OR($N$42&gt;$N27,AND($N$42=$N27,$O$42&gt;$O27))),1,"")</f>
        <v>1</v>
      </c>
      <c r="CZ27" s="17">
        <f>IF(AND(Участники!$A27&lt;&gt;"",OR($N$43&gt;$N27,AND($N$43=$N27,$O$43&gt;$O27))),1,"")</f>
        <v>1</v>
      </c>
      <c r="DA27" s="17">
        <f>IF(AND(Участники!$A27&lt;&gt;"",OR($N$44&gt;$N27,AND($N$44=$N27,$O$44&gt;$O27))),1,"")</f>
        <v>1</v>
      </c>
      <c r="DB27" s="17">
        <f>IF(AND(Участники!$A27&lt;&gt;"",OR($N$45&gt;$N27,AND($N$45=$N27,$O$45&gt;$O27))),1,"")</f>
        <v>1</v>
      </c>
      <c r="DC27" s="17">
        <f>IF(AND(Участники!$A27&lt;&gt;"",OR($N$46&gt;$N27,AND($N$46=$N27,$O$46&gt;$O27))),1,"")</f>
        <v>1</v>
      </c>
      <c r="DD27" s="17">
        <f>IF(AND(Участники!$A27&lt;&gt;"",OR($N$47&gt;$N27,AND($N$47=$N27,$O$47&gt;$O27))),1,"")</f>
        <v>1</v>
      </c>
      <c r="DE27" s="17">
        <f>IF(AND(Участники!$A27&lt;&gt;"",OR($N$48&gt;$N27,AND($N$48=$N27,$O$48&gt;$O27))),1,"")</f>
        <v>1</v>
      </c>
      <c r="DF27" s="17">
        <f>IF(AND(Участники!$A27&lt;&gt;"",OR($N$49&gt;$N27,AND($N$49=$N27,$O$49&gt;$O27))),1,"")</f>
        <v>1</v>
      </c>
      <c r="DG27" s="17">
        <f>IF(AND(Участники!$A27&lt;&gt;"",OR($N$50&gt;$N27,AND($N$50=$N27,$O$50&gt;$O27))),1,"")</f>
        <v>1</v>
      </c>
      <c r="DH27" s="17">
        <f>IF(AND(Участники!$A27&lt;&gt;"",OR($N$51&gt;$N27,AND($N$51=$N27,$O$51&gt;$O27))),1,"")</f>
        <v>1</v>
      </c>
      <c r="DI27" s="17">
        <f>IF(AND(Участники!$A27&lt;&gt;"",OR($N$52&gt;$N27,AND($N$52=$N27,$O$52&gt;$O27))),1,"")</f>
        <v>1</v>
      </c>
      <c r="DJ27" s="17">
        <f>IF(AND(Участники!$A27&lt;&gt;"",OR($N$53&gt;$N27,AND($N$53=$N27,$O$53&gt;$O27))),1,"")</f>
        <v>1</v>
      </c>
      <c r="DK27" s="17">
        <f>IF(AND(Участники!$A27&lt;&gt;"",OR($N$54&gt;$N27,AND($N$54=$N27,$O$54&gt;$O27))),1,"")</f>
        <v>1</v>
      </c>
      <c r="DL27" s="17">
        <f>IF(AND(Участники!$A27&lt;&gt;"",OR($N$55&gt;$N27,AND($N$55=$N27,$O$55&gt;$O27))),1,"")</f>
        <v>1</v>
      </c>
      <c r="DM27" s="17">
        <f>IF(AND(Участники!$A27&lt;&gt;"",OR($N$56&gt;$N27,AND($N$56=$N27,$O$56&gt;$O27))),1,"")</f>
        <v>1</v>
      </c>
      <c r="DN27" s="17">
        <f>IF(AND(Участники!$A27&lt;&gt;"",OR($N$57&gt;$N27,AND($N$57=$N27,$O$57&gt;$O27))),1,"")</f>
        <v>1</v>
      </c>
      <c r="DO27" s="17">
        <f>IF(AND(Участники!$A27&lt;&gt;"",OR($N$58&gt;$N27,AND($N$58=$N27,$O$58&gt;$O27))),1,"")</f>
        <v>1</v>
      </c>
      <c r="DP27" s="17">
        <f>IF(AND(Участники!$A27&lt;&gt;"",OR($N$59&gt;$N27,AND($N$59=$N27,$O$59&gt;$O27))),1,"")</f>
        <v>1</v>
      </c>
      <c r="DQ27" s="17">
        <f>IF(AND(Участники!$A27&lt;&gt;"",OR($N$60&gt;$N27,AND($N$60=$N27,$O$60&gt;$O27))),1,"")</f>
        <v>1</v>
      </c>
    </row>
    <row r="28" spans="1:121" x14ac:dyDescent="0.25">
      <c r="A28" s="29" t="str">
        <f>IF(Участники!A28="","",Участники!A28)</f>
        <v>Логические вундеркинды</v>
      </c>
      <c r="B28" s="52"/>
      <c r="C28" s="52"/>
      <c r="D28" s="52">
        <v>1</v>
      </c>
      <c r="E28" s="52">
        <v>1</v>
      </c>
      <c r="F28" s="52"/>
      <c r="G28" s="52"/>
      <c r="H28" s="52">
        <v>1</v>
      </c>
      <c r="I28" s="52">
        <v>1</v>
      </c>
      <c r="J28" s="52">
        <v>1</v>
      </c>
      <c r="K28" s="52"/>
      <c r="L28" s="52">
        <v>1</v>
      </c>
      <c r="M28" s="52">
        <v>1</v>
      </c>
      <c r="N28" s="15">
        <f>IF(Участники!A28="","",COUNTA(B28:M28))</f>
        <v>7</v>
      </c>
      <c r="O28" s="15">
        <f>IF(Участники!A28="","",SUMPRODUCT(B$8:M$8,B88:M88))</f>
        <v>66</v>
      </c>
      <c r="P28" s="15">
        <f>IF(Участники!A28="","",IF($AK$61+1=Участники!$B$6-CK$61,$AK$61+1,CONCATENATE($AK$61+1,"-",Участники!$B$6-CK$61)))</f>
        <v>16</v>
      </c>
      <c r="T28" s="17" t="str">
        <f>IF(AND(Участники!$A28&lt;&gt;"",OR($N$11&lt;$N28,AND($N$11=$N28,$O$11&lt;$O28))),1,"")</f>
        <v/>
      </c>
      <c r="U28" s="17">
        <f>IF(AND(Участники!$A28&lt;&gt;"",OR($N$12&lt;$N28,AND($N$12=$N28,$O$12&lt;$O28))),1,"")</f>
        <v>1</v>
      </c>
      <c r="V28" s="17" t="str">
        <f>IF(AND(Участники!$A28&lt;&gt;"",OR($N$13&lt;$N28,AND($N$13=$N28,$O$13&lt;$O28))),1,"")</f>
        <v/>
      </c>
      <c r="W28" s="17">
        <f>IF(AND(Участники!$A28&lt;&gt;"",OR($N$14&lt;$N28,AND($N$14=$N28,$O$14&lt;$O28))),1,"")</f>
        <v>1</v>
      </c>
      <c r="X28" s="17" t="str">
        <f>IF(AND(Участники!$A28&lt;&gt;"",OR($N$15&lt;$N28,AND($N$15=$N28,$O$15&lt;$O28))),1,"")</f>
        <v/>
      </c>
      <c r="Y28" s="17">
        <f>IF(AND(Участники!$A28&lt;&gt;"",OR($N$16&lt;$N28,AND($N$16=$N28,$O$16&lt;$O28))),1,"")</f>
        <v>1</v>
      </c>
      <c r="Z28" s="17" t="str">
        <f>IF(AND(Участники!$A28&lt;&gt;"",OR($N$17&lt;$N28,AND($N$17=$N28,$O$17&lt;$O28))),1,"")</f>
        <v/>
      </c>
      <c r="AA28" s="17" t="str">
        <f>IF(AND(Участники!$A28&lt;&gt;"",OR($N$18&lt;$N28,AND($N$18=$N28,$O$18&lt;$O28))),1,"")</f>
        <v/>
      </c>
      <c r="AB28" s="17" t="str">
        <f>IF(AND(Участники!$A28&lt;&gt;"",OR($N$19&lt;$N28,AND($N$19=$N28,$O$19&lt;$O28))),1,"")</f>
        <v/>
      </c>
      <c r="AC28" s="17" t="str">
        <f>IF(AND(Участники!$A28&lt;&gt;"",OR($N$20&lt;$N28,AND($N$20=$N28,$O$20&lt;$O28))),1,"")</f>
        <v/>
      </c>
      <c r="AD28" s="17" t="str">
        <f>IF(AND(Участники!$A28&lt;&gt;"",OR($N$21&lt;$N28,AND($N$21=$N28,$O$21&lt;$O28))),1,"")</f>
        <v/>
      </c>
      <c r="AE28" s="17" t="str">
        <f>IF(AND(Участники!$A28&lt;&gt;"",OR($N$22&lt;$N28,AND($N$22=$N28,$O$22&lt;$O28))),1,"")</f>
        <v/>
      </c>
      <c r="AF28" s="17">
        <f>IF(AND(Участники!$A28&lt;&gt;"",OR($N$23&lt;$N28,AND($N$23=$N28,$O$23&lt;$O28))),1,"")</f>
        <v>1</v>
      </c>
      <c r="AG28" s="17">
        <f>IF(AND(Участники!$A28&lt;&gt;"",OR($N$24&lt;$N28,AND($N$24=$N28,$O$24&lt;$O28))),1,"")</f>
        <v>1</v>
      </c>
      <c r="AH28" s="17" t="str">
        <f>IF(AND(Участники!$A28&lt;&gt;"",OR($N$25&lt;$N28,AND($N$25=$N28,$O$25&lt;$O28))),1,"")</f>
        <v/>
      </c>
      <c r="AI28" s="17">
        <f>IF(AND(Участники!$A28&lt;&gt;"",OR($N$26&lt;$N28,AND($N$26=$N28,$O$26&lt;$O28))),1,"")</f>
        <v>1</v>
      </c>
      <c r="AJ28" s="17" t="str">
        <f>IF(AND(Участники!$A28&lt;&gt;"",OR($N$27&lt;$N28,AND($N$27=$N28,$O$27&lt;$O28))),1,"")</f>
        <v/>
      </c>
      <c r="AK28" s="16" t="str">
        <f>IF(AND(Участники!$A28&lt;&gt;"",OR($N$28&lt;$N28,AND($N$28=$N28,$O$28&lt;$O28))),1,"")</f>
        <v/>
      </c>
      <c r="AL28" s="17">
        <f>IF(AND(Участники!$A28&lt;&gt;"",OR($N$29&lt;$N28,AND($N$29=$N28,$O$29&lt;$O28))),1,"")</f>
        <v>1</v>
      </c>
      <c r="AM28" s="17">
        <f>IF(AND(Участники!$A28&lt;&gt;"",OR($N$30&lt;$N28,AND($N$30=$N28,$O$30&lt;$O28))),1,"")</f>
        <v>1</v>
      </c>
      <c r="AN28" s="17">
        <f>IF(AND(Участники!$A28&lt;&gt;"",OR($N$31&lt;$N28,AND($N$31=$N28,$O$31&lt;$O28))),1,"")</f>
        <v>1</v>
      </c>
      <c r="AO28" s="17" t="str">
        <f>IF(AND(Участники!$A28&lt;&gt;"",OR($N$32&lt;$N28,AND($N$32=$N28,$O$32&lt;$O28))),1,"")</f>
        <v/>
      </c>
      <c r="AP28" s="17">
        <f>IF(AND(Участники!$A28&lt;&gt;"",OR($N$33&lt;$N28,AND($N$33=$N28,$O$33&lt;$O28))),1,"")</f>
        <v>1</v>
      </c>
      <c r="AQ28" s="17" t="str">
        <f>IF(AND(Участники!$A28&lt;&gt;"",OR($N$34&lt;$N28,AND($N$34=$N28,$O$34&lt;$O28))),1,"")</f>
        <v/>
      </c>
      <c r="AR28" s="17">
        <f>IF(AND(Участники!$A28&lt;&gt;"",OR($N$35&lt;$N28,AND($N$35=$N28,$O$35&lt;$O28))),1,"")</f>
        <v>1</v>
      </c>
      <c r="AS28" s="17">
        <f>IF(AND(Участники!$A28&lt;&gt;"",OR($N$36&lt;$N28,AND($N$36=$N28,$O$36&lt;$O28))),1,"")</f>
        <v>1</v>
      </c>
      <c r="AT28" s="17" t="str">
        <f>IF(AND(Участники!$A28&lt;&gt;"",OR($N$37&lt;$N28,AND($N$37=$N28,$O$37&lt;$O28))),1,"")</f>
        <v/>
      </c>
      <c r="AU28" s="17">
        <f>IF(AND(Участники!$A28&lt;&gt;"",OR($N$38&lt;$N28,AND($N$38=$N28,$O$38&lt;$O28))),1,"")</f>
        <v>1</v>
      </c>
      <c r="AV28" s="17">
        <f>IF(AND(Участники!$A28&lt;&gt;"",OR($N$39&lt;$N28,AND($N$39=$N28,$O$39&lt;$O28))),1,"")</f>
        <v>1</v>
      </c>
      <c r="AW28" s="17" t="str">
        <f>IF(AND(Участники!$A28&lt;&gt;"",OR($N$40&lt;$N28,AND($N$40=$N28,$O$40&lt;$O28))),1,"")</f>
        <v/>
      </c>
      <c r="AX28" s="17" t="str">
        <f>IF(AND(Участники!$A28&lt;&gt;"",OR($N$41&lt;$N28,AND($N$41=$N28,$O$41&lt;$O28))),1,"")</f>
        <v/>
      </c>
      <c r="AY28" s="17" t="str">
        <f>IF(AND(Участники!$A28&lt;&gt;"",OR($N$42&lt;$N28,AND($N$42=$N28,$O$42&lt;$O28))),1,"")</f>
        <v/>
      </c>
      <c r="AZ28" s="17" t="str">
        <f>IF(AND(Участники!$A28&lt;&gt;"",OR($N$43&lt;$N28,AND($N$43=$N28,$O$43&lt;$O28))),1,"")</f>
        <v/>
      </c>
      <c r="BA28" s="17" t="str">
        <f>IF(AND(Участники!$A28&lt;&gt;"",OR($N$44&lt;$N28,AND($N$44=$N28,$O$44&lt;$O28))),1,"")</f>
        <v/>
      </c>
      <c r="BB28" s="17" t="str">
        <f>IF(AND(Участники!$A28&lt;&gt;"",OR($N$45&lt;$N28,AND($N$45=$N28,$O$45&lt;$O28))),1,"")</f>
        <v/>
      </c>
      <c r="BC28" s="17" t="str">
        <f>IF(AND(Участники!$A28&lt;&gt;"",OR($N$46&lt;$N28,AND($N$46=$N28,$O$46&lt;$O28))),1,"")</f>
        <v/>
      </c>
      <c r="BD28" s="17" t="str">
        <f>IF(AND(Участники!$A28&lt;&gt;"",OR($N$47&lt;$N28,AND($N$47=$N28,$O$47&lt;$O28))),1,"")</f>
        <v/>
      </c>
      <c r="BE28" s="17" t="str">
        <f>IF(AND(Участники!$A28&lt;&gt;"",OR($N$48&lt;$N28,AND($N$48=$N28,$O$48&lt;$O28))),1,"")</f>
        <v/>
      </c>
      <c r="BF28" s="17" t="str">
        <f>IF(AND(Участники!$A28&lt;&gt;"",OR($N$49&lt;$N28,AND($N$49=$N28,$O$49&lt;$O28))),1,"")</f>
        <v/>
      </c>
      <c r="BG28" s="17" t="str">
        <f>IF(AND(Участники!$A28&lt;&gt;"",OR($N$50&lt;$N28,AND($N$50=$N28,$O$50&lt;$O28))),1,"")</f>
        <v/>
      </c>
      <c r="BH28" s="17" t="str">
        <f>IF(AND(Участники!$A28&lt;&gt;"",OR($N$51&lt;$N28,AND($N$51=$N28,$O$51&lt;$O28))),1,"")</f>
        <v/>
      </c>
      <c r="BI28" s="17" t="str">
        <f>IF(AND(Участники!$A28&lt;&gt;"",OR($N$52&lt;$N28,AND($N$52=$N28,$O$52&lt;$O28))),1,"")</f>
        <v/>
      </c>
      <c r="BJ28" s="17" t="str">
        <f>IF(AND(Участники!$A28&lt;&gt;"",OR($N$53&lt;$N28,AND($N$53=$N28,$O$53&lt;$O28))),1,"")</f>
        <v/>
      </c>
      <c r="BK28" s="17" t="str">
        <f>IF(AND(Участники!$A28&lt;&gt;"",OR($N$54&lt;$N28,AND($N$54=$N28,$O$54&lt;$O28))),1,"")</f>
        <v/>
      </c>
      <c r="BL28" s="17" t="str">
        <f>IF(AND(Участники!$A28&lt;&gt;"",OR($N$55&lt;$N28,AND($N$55=$N28,$O$55&lt;$O28))),1,"")</f>
        <v/>
      </c>
      <c r="BM28" s="17" t="str">
        <f>IF(AND(Участники!$A28&lt;&gt;"",OR($N$56&lt;$N28,AND($N$56=$N28,$O$56&lt;$O28))),1,"")</f>
        <v/>
      </c>
      <c r="BN28" s="17" t="str">
        <f>IF(AND(Участники!$A28&lt;&gt;"",OR($N$57&lt;$N28,AND($N$57=$N28,$O$57&lt;$O28))),1,"")</f>
        <v/>
      </c>
      <c r="BO28" s="17" t="str">
        <f>IF(AND(Участники!$A28&lt;&gt;"",OR($N$58&lt;$N28,AND($N$58=$N28,$O$58&lt;$O28))),1,"")</f>
        <v/>
      </c>
      <c r="BP28" s="17" t="str">
        <f>IF(AND(Участники!$A28&lt;&gt;"",OR($N$59&lt;$N28,AND($N$59=$N28,$O$59&lt;$O28))),1,"")</f>
        <v/>
      </c>
      <c r="BQ28" s="17" t="str">
        <f>IF(AND(Участники!$A28&lt;&gt;"",OR($N$60&lt;$N28,AND($N$60=$N28,$O$60&lt;$O28))),1,"")</f>
        <v/>
      </c>
      <c r="BT28" s="17">
        <f>IF(AND(Участники!$A28&lt;&gt;"",OR($N$11&gt;$N28,AND($N$11=$N28,$O$11&gt;$O28))),1,"")</f>
        <v>1</v>
      </c>
      <c r="BU28" s="17" t="str">
        <f>IF(AND(Участники!$A28&lt;&gt;"",OR($N$12&gt;$N28,AND($N$12=$N28,$O$12&gt;$O28))),1,"")</f>
        <v/>
      </c>
      <c r="BV28" s="17">
        <f>IF(AND(Участники!$A28&lt;&gt;"",OR($N$13&gt;$N28,AND($N$13=$N28,$O$13&gt;$O28))),1,"")</f>
        <v>1</v>
      </c>
      <c r="BW28" s="17" t="str">
        <f>IF(AND(Участники!$A28&lt;&gt;"",OR($N$14&gt;$N28,AND($N$14=$N28,$O$14&gt;$O28))),1,"")</f>
        <v/>
      </c>
      <c r="BX28" s="17">
        <f>IF(AND(Участники!$A28&lt;&gt;"",OR($N$15&gt;$N28,AND($N$15=$N28,$O$15&gt;$O28))),1,"")</f>
        <v>1</v>
      </c>
      <c r="BY28" s="17" t="str">
        <f>IF(AND(Участники!$A28&lt;&gt;"",OR($N$16&gt;$N28,AND($N$16=$N28,$O$16&gt;$O28))),1,"")</f>
        <v/>
      </c>
      <c r="BZ28" s="17">
        <f>IF(AND(Участники!$A28&lt;&gt;"",OR($N$17&gt;$N28,AND($N$17=$N28,$O$17&gt;$O28))),1,"")</f>
        <v>1</v>
      </c>
      <c r="CA28" s="17">
        <f>IF(AND(Участники!$A28&lt;&gt;"",OR($N$18&gt;$N28,AND($N$18=$N28,$O$18&gt;$O28))),1,"")</f>
        <v>1</v>
      </c>
      <c r="CB28" s="17">
        <f>IF(AND(Участники!$A28&lt;&gt;"",OR($N$19&gt;$N28,AND($N$19=$N28,$O$19&gt;$O28))),1,"")</f>
        <v>1</v>
      </c>
      <c r="CC28" s="17">
        <f>IF(AND(Участники!$A28&lt;&gt;"",OR($N$20&gt;$N28,AND($N$20=$N28,$O$20&gt;$O28))),1,"")</f>
        <v>1</v>
      </c>
      <c r="CD28" s="17">
        <f>IF(AND(Участники!$A28&lt;&gt;"",OR($N$21&gt;$N28,AND($N$21=$N28,$O$21&gt;$O28))),1,"")</f>
        <v>1</v>
      </c>
      <c r="CE28" s="17">
        <f>IF(AND(Участники!$A28&lt;&gt;"",OR($N$22&gt;$N28,AND($N$22=$N28,$O$22&gt;$O28))),1,"")</f>
        <v>1</v>
      </c>
      <c r="CF28" s="17" t="str">
        <f>IF(AND(Участники!$A28&lt;&gt;"",OR($N$23&gt;$N28,AND($N$23=$N28,$O$23&gt;$O28))),1,"")</f>
        <v/>
      </c>
      <c r="CG28" s="17" t="str">
        <f>IF(AND(Участники!$A28&lt;&gt;"",OR($N$24&gt;$N28,AND($N$24=$N28,$O$24&gt;$O28))),1,"")</f>
        <v/>
      </c>
      <c r="CH28" s="17">
        <f>IF(AND(Участники!$A28&lt;&gt;"",OR($N$25&gt;$N28,AND($N$25=$N28,$O$25&gt;$O28))),1,"")</f>
        <v>1</v>
      </c>
      <c r="CI28" s="17" t="str">
        <f>IF(AND(Участники!$A28&lt;&gt;"",OR($N$26&gt;$N28,AND($N$26=$N28,$O$26&gt;$O28))),1,"")</f>
        <v/>
      </c>
      <c r="CJ28" s="17">
        <f>IF(AND(Участники!$A28&lt;&gt;"",OR($N$27&gt;$N28,AND($N$27=$N28,$O$27&gt;$O28))),1,"")</f>
        <v>1</v>
      </c>
      <c r="CK28" s="16" t="str">
        <f>IF(AND(Участники!$A28&lt;&gt;"",OR($N$28&gt;$N28,AND($N$28=$N28,$O$28&gt;$O28))),1,"")</f>
        <v/>
      </c>
      <c r="CL28" s="17" t="str">
        <f>IF(AND(Участники!$A28&lt;&gt;"",OR($N$29&gt;$N28,AND($N$29=$N28,$O$29&gt;$O28))),1,"")</f>
        <v/>
      </c>
      <c r="CM28" s="17" t="str">
        <f>IF(AND(Участники!$A28&lt;&gt;"",OR($N$30&gt;$N28,AND($N$30=$N28,$O$30&gt;$O28))),1,"")</f>
        <v/>
      </c>
      <c r="CN28" s="17" t="str">
        <f>IF(AND(Участники!$A28&lt;&gt;"",OR($N$31&gt;$N28,AND($N$31=$N28,$O$31&gt;$O28))),1,"")</f>
        <v/>
      </c>
      <c r="CO28" s="17">
        <f>IF(AND(Участники!$A28&lt;&gt;"",OR($N$32&gt;$N28,AND($N$32=$N28,$O$32&gt;$O28))),1,"")</f>
        <v>1</v>
      </c>
      <c r="CP28" s="17" t="str">
        <f>IF(AND(Участники!$A28&lt;&gt;"",OR($N$33&gt;$N28,AND($N$33=$N28,$O$33&gt;$O28))),1,"")</f>
        <v/>
      </c>
      <c r="CQ28" s="17">
        <f>IF(AND(Участники!$A28&lt;&gt;"",OR($N$34&gt;$N28,AND($N$34=$N28,$O$34&gt;$O28))),1,"")</f>
        <v>1</v>
      </c>
      <c r="CR28" s="17" t="str">
        <f>IF(AND(Участники!$A28&lt;&gt;"",OR($N$35&gt;$N28,AND($N$35=$N28,$O$35&gt;$O28))),1,"")</f>
        <v/>
      </c>
      <c r="CS28" s="17" t="str">
        <f>IF(AND(Участники!$A28&lt;&gt;"",OR($N$36&gt;$N28,AND($N$36=$N28,$O$36&gt;$O28))),1,"")</f>
        <v/>
      </c>
      <c r="CT28" s="17">
        <f>IF(AND(Участники!$A28&lt;&gt;"",OR($N$37&gt;$N28,AND($N$37=$N28,$O$37&gt;$O28))),1,"")</f>
        <v>1</v>
      </c>
      <c r="CU28" s="17" t="str">
        <f>IF(AND(Участники!$A28&lt;&gt;"",OR($N$38&gt;$N28,AND($N$38=$N28,$O$38&gt;$O28))),1,"")</f>
        <v/>
      </c>
      <c r="CV28" s="17" t="str">
        <f>IF(AND(Участники!$A28&lt;&gt;"",OR($N$39&gt;$N28,AND($N$39=$N28,$O$39&gt;$O28))),1,"")</f>
        <v/>
      </c>
      <c r="CW28" s="17">
        <f>IF(AND(Участники!$A28&lt;&gt;"",OR($N$40&gt;$N28,AND($N$40=$N28,$O$40&gt;$O28))),1,"")</f>
        <v>1</v>
      </c>
      <c r="CX28" s="17">
        <f>IF(AND(Участники!$A28&lt;&gt;"",OR($N$41&gt;$N28,AND($N$41=$N28,$O$41&gt;$O28))),1,"")</f>
        <v>1</v>
      </c>
      <c r="CY28" s="17">
        <f>IF(AND(Участники!$A28&lt;&gt;"",OR($N$42&gt;$N28,AND($N$42=$N28,$O$42&gt;$O28))),1,"")</f>
        <v>1</v>
      </c>
      <c r="CZ28" s="17">
        <f>IF(AND(Участники!$A28&lt;&gt;"",OR($N$43&gt;$N28,AND($N$43=$N28,$O$43&gt;$O28))),1,"")</f>
        <v>1</v>
      </c>
      <c r="DA28" s="17">
        <f>IF(AND(Участники!$A28&lt;&gt;"",OR($N$44&gt;$N28,AND($N$44=$N28,$O$44&gt;$O28))),1,"")</f>
        <v>1</v>
      </c>
      <c r="DB28" s="17">
        <f>IF(AND(Участники!$A28&lt;&gt;"",OR($N$45&gt;$N28,AND($N$45=$N28,$O$45&gt;$O28))),1,"")</f>
        <v>1</v>
      </c>
      <c r="DC28" s="17">
        <f>IF(AND(Участники!$A28&lt;&gt;"",OR($N$46&gt;$N28,AND($N$46=$N28,$O$46&gt;$O28))),1,"")</f>
        <v>1</v>
      </c>
      <c r="DD28" s="17">
        <f>IF(AND(Участники!$A28&lt;&gt;"",OR($N$47&gt;$N28,AND($N$47=$N28,$O$47&gt;$O28))),1,"")</f>
        <v>1</v>
      </c>
      <c r="DE28" s="17">
        <f>IF(AND(Участники!$A28&lt;&gt;"",OR($N$48&gt;$N28,AND($N$48=$N28,$O$48&gt;$O28))),1,"")</f>
        <v>1</v>
      </c>
      <c r="DF28" s="17">
        <f>IF(AND(Участники!$A28&lt;&gt;"",OR($N$49&gt;$N28,AND($N$49=$N28,$O$49&gt;$O28))),1,"")</f>
        <v>1</v>
      </c>
      <c r="DG28" s="17">
        <f>IF(AND(Участники!$A28&lt;&gt;"",OR($N$50&gt;$N28,AND($N$50=$N28,$O$50&gt;$O28))),1,"")</f>
        <v>1</v>
      </c>
      <c r="DH28" s="17">
        <f>IF(AND(Участники!$A28&lt;&gt;"",OR($N$51&gt;$N28,AND($N$51=$N28,$O$51&gt;$O28))),1,"")</f>
        <v>1</v>
      </c>
      <c r="DI28" s="17">
        <f>IF(AND(Участники!$A28&lt;&gt;"",OR($N$52&gt;$N28,AND($N$52=$N28,$O$52&gt;$O28))),1,"")</f>
        <v>1</v>
      </c>
      <c r="DJ28" s="17">
        <f>IF(AND(Участники!$A28&lt;&gt;"",OR($N$53&gt;$N28,AND($N$53=$N28,$O$53&gt;$O28))),1,"")</f>
        <v>1</v>
      </c>
      <c r="DK28" s="17">
        <f>IF(AND(Участники!$A28&lt;&gt;"",OR($N$54&gt;$N28,AND($N$54=$N28,$O$54&gt;$O28))),1,"")</f>
        <v>1</v>
      </c>
      <c r="DL28" s="17">
        <f>IF(AND(Участники!$A28&lt;&gt;"",OR($N$55&gt;$N28,AND($N$55=$N28,$O$55&gt;$O28))),1,"")</f>
        <v>1</v>
      </c>
      <c r="DM28" s="17">
        <f>IF(AND(Участники!$A28&lt;&gt;"",OR($N$56&gt;$N28,AND($N$56=$N28,$O$56&gt;$O28))),1,"")</f>
        <v>1</v>
      </c>
      <c r="DN28" s="17">
        <f>IF(AND(Участники!$A28&lt;&gt;"",OR($N$57&gt;$N28,AND($N$57=$N28,$O$57&gt;$O28))),1,"")</f>
        <v>1</v>
      </c>
      <c r="DO28" s="17">
        <f>IF(AND(Участники!$A28&lt;&gt;"",OR($N$58&gt;$N28,AND($N$58=$N28,$O$58&gt;$O28))),1,"")</f>
        <v>1</v>
      </c>
      <c r="DP28" s="17">
        <f>IF(AND(Участники!$A28&lt;&gt;"",OR($N$59&gt;$N28,AND($N$59=$N28,$O$59&gt;$O28))),1,"")</f>
        <v>1</v>
      </c>
      <c r="DQ28" s="17">
        <f>IF(AND(Участники!$A28&lt;&gt;"",OR($N$60&gt;$N28,AND($N$60=$N28,$O$60&gt;$O28))),1,"")</f>
        <v>1</v>
      </c>
    </row>
    <row r="29" spans="1:121" x14ac:dyDescent="0.25">
      <c r="A29" s="29" t="str">
        <f>IF(Участники!A29="","",Участники!A29)</f>
        <v xml:space="preserve">Папины дочки </v>
      </c>
      <c r="B29" s="52"/>
      <c r="C29" s="52"/>
      <c r="D29" s="52">
        <v>1</v>
      </c>
      <c r="E29" s="52">
        <v>1</v>
      </c>
      <c r="F29" s="52"/>
      <c r="G29" s="52"/>
      <c r="H29" s="52"/>
      <c r="I29" s="52">
        <v>1</v>
      </c>
      <c r="J29" s="52">
        <v>1</v>
      </c>
      <c r="K29" s="52"/>
      <c r="L29" s="52">
        <v>1</v>
      </c>
      <c r="M29" s="52">
        <v>1</v>
      </c>
      <c r="N29" s="15">
        <f>IF(Участники!A29="","",COUNTA(B29:M29))</f>
        <v>6</v>
      </c>
      <c r="O29" s="15">
        <f>IF(Участники!A29="","",SUMPRODUCT(B$8:M$8,B89:M89))</f>
        <v>54</v>
      </c>
      <c r="P29" s="15" t="str">
        <f>IF(Участники!A29="","",IF($AL$61+1=Участники!$B$6-CL$61,$AL$61+1,CONCATENATE($AL$61+1,"-",Участники!$B$6-CL$61)))</f>
        <v>20-21</v>
      </c>
      <c r="T29" s="17" t="str">
        <f>IF(AND(Участники!$A29&lt;&gt;"",OR($N$11&lt;$N29,AND($N$11=$N29,$O$11&lt;$O29))),1,"")</f>
        <v/>
      </c>
      <c r="U29" s="17" t="str">
        <f>IF(AND(Участники!$A29&lt;&gt;"",OR($N$12&lt;$N29,AND($N$12=$N29,$O$12&lt;$O29))),1,"")</f>
        <v/>
      </c>
      <c r="V29" s="17" t="str">
        <f>IF(AND(Участники!$A29&lt;&gt;"",OR($N$13&lt;$N29,AND($N$13=$N29,$O$13&lt;$O29))),1,"")</f>
        <v/>
      </c>
      <c r="W29" s="17">
        <f>IF(AND(Участники!$A29&lt;&gt;"",OR($N$14&lt;$N29,AND($N$14=$N29,$O$14&lt;$O29))),1,"")</f>
        <v>1</v>
      </c>
      <c r="X29" s="17" t="str">
        <f>IF(AND(Участники!$A29&lt;&gt;"",OR($N$15&lt;$N29,AND($N$15=$N29,$O$15&lt;$O29))),1,"")</f>
        <v/>
      </c>
      <c r="Y29" s="17">
        <f>IF(AND(Участники!$A29&lt;&gt;"",OR($N$16&lt;$N29,AND($N$16=$N29,$O$16&lt;$O29))),1,"")</f>
        <v>1</v>
      </c>
      <c r="Z29" s="17" t="str">
        <f>IF(AND(Участники!$A29&lt;&gt;"",OR($N$17&lt;$N29,AND($N$17=$N29,$O$17&lt;$O29))),1,"")</f>
        <v/>
      </c>
      <c r="AA29" s="17" t="str">
        <f>IF(AND(Участники!$A29&lt;&gt;"",OR($N$18&lt;$N29,AND($N$18=$N29,$O$18&lt;$O29))),1,"")</f>
        <v/>
      </c>
      <c r="AB29" s="17" t="str">
        <f>IF(AND(Участники!$A29&lt;&gt;"",OR($N$19&lt;$N29,AND($N$19=$N29,$O$19&lt;$O29))),1,"")</f>
        <v/>
      </c>
      <c r="AC29" s="17" t="str">
        <f>IF(AND(Участники!$A29&lt;&gt;"",OR($N$20&lt;$N29,AND($N$20=$N29,$O$20&lt;$O29))),1,"")</f>
        <v/>
      </c>
      <c r="AD29" s="17" t="str">
        <f>IF(AND(Участники!$A29&lt;&gt;"",OR($N$21&lt;$N29,AND($N$21=$N29,$O$21&lt;$O29))),1,"")</f>
        <v/>
      </c>
      <c r="AE29" s="17" t="str">
        <f>IF(AND(Участники!$A29&lt;&gt;"",OR($N$22&lt;$N29,AND($N$22=$N29,$O$22&lt;$O29))),1,"")</f>
        <v/>
      </c>
      <c r="AF29" s="17">
        <f>IF(AND(Участники!$A29&lt;&gt;"",OR($N$23&lt;$N29,AND($N$23=$N29,$O$23&lt;$O29))),1,"")</f>
        <v>1</v>
      </c>
      <c r="AG29" s="17">
        <f>IF(AND(Участники!$A29&lt;&gt;"",OR($N$24&lt;$N29,AND($N$24=$N29,$O$24&lt;$O29))),1,"")</f>
        <v>1</v>
      </c>
      <c r="AH29" s="17" t="str">
        <f>IF(AND(Участники!$A29&lt;&gt;"",OR($N$25&lt;$N29,AND($N$25=$N29,$O$25&lt;$O29))),1,"")</f>
        <v/>
      </c>
      <c r="AI29" s="17" t="str">
        <f>IF(AND(Участники!$A29&lt;&gt;"",OR($N$26&lt;$N29,AND($N$26=$N29,$O$26&lt;$O29))),1,"")</f>
        <v/>
      </c>
      <c r="AJ29" s="17" t="str">
        <f>IF(AND(Участники!$A29&lt;&gt;"",OR($N$27&lt;$N29,AND($N$27=$N29,$O$27&lt;$O29))),1,"")</f>
        <v/>
      </c>
      <c r="AK29" s="17" t="str">
        <f>IF(AND(Участники!$A29&lt;&gt;"",OR($N$28&lt;$N29,AND($N$28=$N29,$O$28&lt;$O29))),1,"")</f>
        <v/>
      </c>
      <c r="AL29" s="16" t="str">
        <f>IF(AND(Участники!$A29&lt;&gt;"",OR($N$29&lt;$N29,AND($N$29=$N29,$O$29&lt;$O29))),1,"")</f>
        <v/>
      </c>
      <c r="AM29" s="17">
        <f>IF(AND(Участники!$A29&lt;&gt;"",OR($N$30&lt;$N29,AND($N$30=$N29,$O$30&lt;$O29))),1,"")</f>
        <v>1</v>
      </c>
      <c r="AN29" s="17">
        <f>IF(AND(Участники!$A29&lt;&gt;"",OR($N$31&lt;$N29,AND($N$31=$N29,$O$31&lt;$O29))),1,"")</f>
        <v>1</v>
      </c>
      <c r="AO29" s="17" t="str">
        <f>IF(AND(Участники!$A29&lt;&gt;"",OR($N$32&lt;$N29,AND($N$32=$N29,$O$32&lt;$O29))),1,"")</f>
        <v/>
      </c>
      <c r="AP29" s="17" t="str">
        <f>IF(AND(Участники!$A29&lt;&gt;"",OR($N$33&lt;$N29,AND($N$33=$N29,$O$33&lt;$O29))),1,"")</f>
        <v/>
      </c>
      <c r="AQ29" s="17" t="str">
        <f>IF(AND(Участники!$A29&lt;&gt;"",OR($N$34&lt;$N29,AND($N$34=$N29,$O$34&lt;$O29))),1,"")</f>
        <v/>
      </c>
      <c r="AR29" s="17">
        <f>IF(AND(Участники!$A29&lt;&gt;"",OR($N$35&lt;$N29,AND($N$35=$N29,$O$35&lt;$O29))),1,"")</f>
        <v>1</v>
      </c>
      <c r="AS29" s="17">
        <f>IF(AND(Участники!$A29&lt;&gt;"",OR($N$36&lt;$N29,AND($N$36=$N29,$O$36&lt;$O29))),1,"")</f>
        <v>1</v>
      </c>
      <c r="AT29" s="17" t="str">
        <f>IF(AND(Участники!$A29&lt;&gt;"",OR($N$37&lt;$N29,AND($N$37=$N29,$O$37&lt;$O29))),1,"")</f>
        <v/>
      </c>
      <c r="AU29" s="17" t="str">
        <f>IF(AND(Участники!$A29&lt;&gt;"",OR($N$38&lt;$N29,AND($N$38=$N29,$O$38&lt;$O29))),1,"")</f>
        <v/>
      </c>
      <c r="AV29" s="17">
        <f>IF(AND(Участники!$A29&lt;&gt;"",OR($N$39&lt;$N29,AND($N$39=$N29,$O$39&lt;$O29))),1,"")</f>
        <v>1</v>
      </c>
      <c r="AW29" s="17" t="str">
        <f>IF(AND(Участники!$A29&lt;&gt;"",OR($N$40&lt;$N29,AND($N$40=$N29,$O$40&lt;$O29))),1,"")</f>
        <v/>
      </c>
      <c r="AX29" s="17" t="str">
        <f>IF(AND(Участники!$A29&lt;&gt;"",OR($N$41&lt;$N29,AND($N$41=$N29,$O$41&lt;$O29))),1,"")</f>
        <v/>
      </c>
      <c r="AY29" s="17" t="str">
        <f>IF(AND(Участники!$A29&lt;&gt;"",OR($N$42&lt;$N29,AND($N$42=$N29,$O$42&lt;$O29))),1,"")</f>
        <v/>
      </c>
      <c r="AZ29" s="17" t="str">
        <f>IF(AND(Участники!$A29&lt;&gt;"",OR($N$43&lt;$N29,AND($N$43=$N29,$O$43&lt;$O29))),1,"")</f>
        <v/>
      </c>
      <c r="BA29" s="17" t="str">
        <f>IF(AND(Участники!$A29&lt;&gt;"",OR($N$44&lt;$N29,AND($N$44=$N29,$O$44&lt;$O29))),1,"")</f>
        <v/>
      </c>
      <c r="BB29" s="17" t="str">
        <f>IF(AND(Участники!$A29&lt;&gt;"",OR($N$45&lt;$N29,AND($N$45=$N29,$O$45&lt;$O29))),1,"")</f>
        <v/>
      </c>
      <c r="BC29" s="17" t="str">
        <f>IF(AND(Участники!$A29&lt;&gt;"",OR($N$46&lt;$N29,AND($N$46=$N29,$O$46&lt;$O29))),1,"")</f>
        <v/>
      </c>
      <c r="BD29" s="17" t="str">
        <f>IF(AND(Участники!$A29&lt;&gt;"",OR($N$47&lt;$N29,AND($N$47=$N29,$O$47&lt;$O29))),1,"")</f>
        <v/>
      </c>
      <c r="BE29" s="17" t="str">
        <f>IF(AND(Участники!$A29&lt;&gt;"",OR($N$48&lt;$N29,AND($N$48=$N29,$O$48&lt;$O29))),1,"")</f>
        <v/>
      </c>
      <c r="BF29" s="17" t="str">
        <f>IF(AND(Участники!$A29&lt;&gt;"",OR($N$49&lt;$N29,AND($N$49=$N29,$O$49&lt;$O29))),1,"")</f>
        <v/>
      </c>
      <c r="BG29" s="17" t="str">
        <f>IF(AND(Участники!$A29&lt;&gt;"",OR($N$50&lt;$N29,AND($N$50=$N29,$O$50&lt;$O29))),1,"")</f>
        <v/>
      </c>
      <c r="BH29" s="17" t="str">
        <f>IF(AND(Участники!$A29&lt;&gt;"",OR($N$51&lt;$N29,AND($N$51=$N29,$O$51&lt;$O29))),1,"")</f>
        <v/>
      </c>
      <c r="BI29" s="17" t="str">
        <f>IF(AND(Участники!$A29&lt;&gt;"",OR($N$52&lt;$N29,AND($N$52=$N29,$O$52&lt;$O29))),1,"")</f>
        <v/>
      </c>
      <c r="BJ29" s="17" t="str">
        <f>IF(AND(Участники!$A29&lt;&gt;"",OR($N$53&lt;$N29,AND($N$53=$N29,$O$53&lt;$O29))),1,"")</f>
        <v/>
      </c>
      <c r="BK29" s="17" t="str">
        <f>IF(AND(Участники!$A29&lt;&gt;"",OR($N$54&lt;$N29,AND($N$54=$N29,$O$54&lt;$O29))),1,"")</f>
        <v/>
      </c>
      <c r="BL29" s="17" t="str">
        <f>IF(AND(Участники!$A29&lt;&gt;"",OR($N$55&lt;$N29,AND($N$55=$N29,$O$55&lt;$O29))),1,"")</f>
        <v/>
      </c>
      <c r="BM29" s="17" t="str">
        <f>IF(AND(Участники!$A29&lt;&gt;"",OR($N$56&lt;$N29,AND($N$56=$N29,$O$56&lt;$O29))),1,"")</f>
        <v/>
      </c>
      <c r="BN29" s="17" t="str">
        <f>IF(AND(Участники!$A29&lt;&gt;"",OR($N$57&lt;$N29,AND($N$57=$N29,$O$57&lt;$O29))),1,"")</f>
        <v/>
      </c>
      <c r="BO29" s="17" t="str">
        <f>IF(AND(Участники!$A29&lt;&gt;"",OR($N$58&lt;$N29,AND($N$58=$N29,$O$58&lt;$O29))),1,"")</f>
        <v/>
      </c>
      <c r="BP29" s="17" t="str">
        <f>IF(AND(Участники!$A29&lt;&gt;"",OR($N$59&lt;$N29,AND($N$59=$N29,$O$59&lt;$O29))),1,"")</f>
        <v/>
      </c>
      <c r="BQ29" s="17" t="str">
        <f>IF(AND(Участники!$A29&lt;&gt;"",OR($N$60&lt;$N29,AND($N$60=$N29,$O$60&lt;$O29))),1,"")</f>
        <v/>
      </c>
      <c r="BT29" s="17">
        <f>IF(AND(Участники!$A29&lt;&gt;"",OR($N$11&gt;$N29,AND($N$11=$N29,$O$11&gt;$O29))),1,"")</f>
        <v>1</v>
      </c>
      <c r="BU29" s="17">
        <f>IF(AND(Участники!$A29&lt;&gt;"",OR($N$12&gt;$N29,AND($N$12=$N29,$O$12&gt;$O29))),1,"")</f>
        <v>1</v>
      </c>
      <c r="BV29" s="17">
        <f>IF(AND(Участники!$A29&lt;&gt;"",OR($N$13&gt;$N29,AND($N$13=$N29,$O$13&gt;$O29))),1,"")</f>
        <v>1</v>
      </c>
      <c r="BW29" s="17" t="str">
        <f>IF(AND(Участники!$A29&lt;&gt;"",OR($N$14&gt;$N29,AND($N$14=$N29,$O$14&gt;$O29))),1,"")</f>
        <v/>
      </c>
      <c r="BX29" s="17">
        <f>IF(AND(Участники!$A29&lt;&gt;"",OR($N$15&gt;$N29,AND($N$15=$N29,$O$15&gt;$O29))),1,"")</f>
        <v>1</v>
      </c>
      <c r="BY29" s="17" t="str">
        <f>IF(AND(Участники!$A29&lt;&gt;"",OR($N$16&gt;$N29,AND($N$16=$N29,$O$16&gt;$O29))),1,"")</f>
        <v/>
      </c>
      <c r="BZ29" s="17">
        <f>IF(AND(Участники!$A29&lt;&gt;"",OR($N$17&gt;$N29,AND($N$17=$N29,$O$17&gt;$O29))),1,"")</f>
        <v>1</v>
      </c>
      <c r="CA29" s="17">
        <f>IF(AND(Участники!$A29&lt;&gt;"",OR($N$18&gt;$N29,AND($N$18=$N29,$O$18&gt;$O29))),1,"")</f>
        <v>1</v>
      </c>
      <c r="CB29" s="17">
        <f>IF(AND(Участники!$A29&lt;&gt;"",OR($N$19&gt;$N29,AND($N$19=$N29,$O$19&gt;$O29))),1,"")</f>
        <v>1</v>
      </c>
      <c r="CC29" s="17">
        <f>IF(AND(Участники!$A29&lt;&gt;"",OR($N$20&gt;$N29,AND($N$20=$N29,$O$20&gt;$O29))),1,"")</f>
        <v>1</v>
      </c>
      <c r="CD29" s="17">
        <f>IF(AND(Участники!$A29&lt;&gt;"",OR($N$21&gt;$N29,AND($N$21=$N29,$O$21&gt;$O29))),1,"")</f>
        <v>1</v>
      </c>
      <c r="CE29" s="17">
        <f>IF(AND(Участники!$A29&lt;&gt;"",OR($N$22&gt;$N29,AND($N$22=$N29,$O$22&gt;$O29))),1,"")</f>
        <v>1</v>
      </c>
      <c r="CF29" s="17" t="str">
        <f>IF(AND(Участники!$A29&lt;&gt;"",OR($N$23&gt;$N29,AND($N$23=$N29,$O$23&gt;$O29))),1,"")</f>
        <v/>
      </c>
      <c r="CG29" s="17" t="str">
        <f>IF(AND(Участники!$A29&lt;&gt;"",OR($N$24&gt;$N29,AND($N$24=$N29,$O$24&gt;$O29))),1,"")</f>
        <v/>
      </c>
      <c r="CH29" s="17">
        <f>IF(AND(Участники!$A29&lt;&gt;"",OR($N$25&gt;$N29,AND($N$25=$N29,$O$25&gt;$O29))),1,"")</f>
        <v>1</v>
      </c>
      <c r="CI29" s="17">
        <f>IF(AND(Участники!$A29&lt;&gt;"",OR($N$26&gt;$N29,AND($N$26=$N29,$O$26&gt;$O29))),1,"")</f>
        <v>1</v>
      </c>
      <c r="CJ29" s="17">
        <f>IF(AND(Участники!$A29&lt;&gt;"",OR($N$27&gt;$N29,AND($N$27=$N29,$O$27&gt;$O29))),1,"")</f>
        <v>1</v>
      </c>
      <c r="CK29" s="17">
        <f>IF(AND(Участники!$A29&lt;&gt;"",OR($N$28&gt;$N29,AND($N$28=$N29,$O$28&gt;$O29))),1,"")</f>
        <v>1</v>
      </c>
      <c r="CL29" s="16" t="str">
        <f>IF(AND(Участники!$A29&lt;&gt;"",OR($N$29&gt;$N29,AND($N$29=$N29,$O$29&gt;$O29))),1,"")</f>
        <v/>
      </c>
      <c r="CM29" s="17" t="str">
        <f>IF(AND(Участники!$A29&lt;&gt;"",OR($N$30&gt;$N29,AND($N$30=$N29,$O$30&gt;$O29))),1,"")</f>
        <v/>
      </c>
      <c r="CN29" s="17" t="str">
        <f>IF(AND(Участники!$A29&lt;&gt;"",OR($N$31&gt;$N29,AND($N$31=$N29,$O$31&gt;$O29))),1,"")</f>
        <v/>
      </c>
      <c r="CO29" s="17">
        <f>IF(AND(Участники!$A29&lt;&gt;"",OR($N$32&gt;$N29,AND($N$32=$N29,$O$32&gt;$O29))),1,"")</f>
        <v>1</v>
      </c>
      <c r="CP29" s="17" t="str">
        <f>IF(AND(Участники!$A29&lt;&gt;"",OR($N$33&gt;$N29,AND($N$33=$N29,$O$33&gt;$O29))),1,"")</f>
        <v/>
      </c>
      <c r="CQ29" s="17">
        <f>IF(AND(Участники!$A29&lt;&gt;"",OR($N$34&gt;$N29,AND($N$34=$N29,$O$34&gt;$O29))),1,"")</f>
        <v>1</v>
      </c>
      <c r="CR29" s="17" t="str">
        <f>IF(AND(Участники!$A29&lt;&gt;"",OR($N$35&gt;$N29,AND($N$35=$N29,$O$35&gt;$O29))),1,"")</f>
        <v/>
      </c>
      <c r="CS29" s="17" t="str">
        <f>IF(AND(Участники!$A29&lt;&gt;"",OR($N$36&gt;$N29,AND($N$36=$N29,$O$36&gt;$O29))),1,"")</f>
        <v/>
      </c>
      <c r="CT29" s="17">
        <f>IF(AND(Участники!$A29&lt;&gt;"",OR($N$37&gt;$N29,AND($N$37=$N29,$O$37&gt;$O29))),1,"")</f>
        <v>1</v>
      </c>
      <c r="CU29" s="17">
        <f>IF(AND(Участники!$A29&lt;&gt;"",OR($N$38&gt;$N29,AND($N$38=$N29,$O$38&gt;$O29))),1,"")</f>
        <v>1</v>
      </c>
      <c r="CV29" s="17" t="str">
        <f>IF(AND(Участники!$A29&lt;&gt;"",OR($N$39&gt;$N29,AND($N$39=$N29,$O$39&gt;$O29))),1,"")</f>
        <v/>
      </c>
      <c r="CW29" s="17">
        <f>IF(AND(Участники!$A29&lt;&gt;"",OR($N$40&gt;$N29,AND($N$40=$N29,$O$40&gt;$O29))),1,"")</f>
        <v>1</v>
      </c>
      <c r="CX29" s="17">
        <f>IF(AND(Участники!$A29&lt;&gt;"",OR($N$41&gt;$N29,AND($N$41=$N29,$O$41&gt;$O29))),1,"")</f>
        <v>1</v>
      </c>
      <c r="CY29" s="17">
        <f>IF(AND(Участники!$A29&lt;&gt;"",OR($N$42&gt;$N29,AND($N$42=$N29,$O$42&gt;$O29))),1,"")</f>
        <v>1</v>
      </c>
      <c r="CZ29" s="17">
        <f>IF(AND(Участники!$A29&lt;&gt;"",OR($N$43&gt;$N29,AND($N$43=$N29,$O$43&gt;$O29))),1,"")</f>
        <v>1</v>
      </c>
      <c r="DA29" s="17">
        <f>IF(AND(Участники!$A29&lt;&gt;"",OR($N$44&gt;$N29,AND($N$44=$N29,$O$44&gt;$O29))),1,"")</f>
        <v>1</v>
      </c>
      <c r="DB29" s="17">
        <f>IF(AND(Участники!$A29&lt;&gt;"",OR($N$45&gt;$N29,AND($N$45=$N29,$O$45&gt;$O29))),1,"")</f>
        <v>1</v>
      </c>
      <c r="DC29" s="17">
        <f>IF(AND(Участники!$A29&lt;&gt;"",OR($N$46&gt;$N29,AND($N$46=$N29,$O$46&gt;$O29))),1,"")</f>
        <v>1</v>
      </c>
      <c r="DD29" s="17">
        <f>IF(AND(Участники!$A29&lt;&gt;"",OR($N$47&gt;$N29,AND($N$47=$N29,$O$47&gt;$O29))),1,"")</f>
        <v>1</v>
      </c>
      <c r="DE29" s="17">
        <f>IF(AND(Участники!$A29&lt;&gt;"",OR($N$48&gt;$N29,AND($N$48=$N29,$O$48&gt;$O29))),1,"")</f>
        <v>1</v>
      </c>
      <c r="DF29" s="17">
        <f>IF(AND(Участники!$A29&lt;&gt;"",OR($N$49&gt;$N29,AND($N$49=$N29,$O$49&gt;$O29))),1,"")</f>
        <v>1</v>
      </c>
      <c r="DG29" s="17">
        <f>IF(AND(Участники!$A29&lt;&gt;"",OR($N$50&gt;$N29,AND($N$50=$N29,$O$50&gt;$O29))),1,"")</f>
        <v>1</v>
      </c>
      <c r="DH29" s="17">
        <f>IF(AND(Участники!$A29&lt;&gt;"",OR($N$51&gt;$N29,AND($N$51=$N29,$O$51&gt;$O29))),1,"")</f>
        <v>1</v>
      </c>
      <c r="DI29" s="17">
        <f>IF(AND(Участники!$A29&lt;&gt;"",OR($N$52&gt;$N29,AND($N$52=$N29,$O$52&gt;$O29))),1,"")</f>
        <v>1</v>
      </c>
      <c r="DJ29" s="17">
        <f>IF(AND(Участники!$A29&lt;&gt;"",OR($N$53&gt;$N29,AND($N$53=$N29,$O$53&gt;$O29))),1,"")</f>
        <v>1</v>
      </c>
      <c r="DK29" s="17">
        <f>IF(AND(Участники!$A29&lt;&gt;"",OR($N$54&gt;$N29,AND($N$54=$N29,$O$54&gt;$O29))),1,"")</f>
        <v>1</v>
      </c>
      <c r="DL29" s="17">
        <f>IF(AND(Участники!$A29&lt;&gt;"",OR($N$55&gt;$N29,AND($N$55=$N29,$O$55&gt;$O29))),1,"")</f>
        <v>1</v>
      </c>
      <c r="DM29" s="17">
        <f>IF(AND(Участники!$A29&lt;&gt;"",OR($N$56&gt;$N29,AND($N$56=$N29,$O$56&gt;$O29))),1,"")</f>
        <v>1</v>
      </c>
      <c r="DN29" s="17">
        <f>IF(AND(Участники!$A29&lt;&gt;"",OR($N$57&gt;$N29,AND($N$57=$N29,$O$57&gt;$O29))),1,"")</f>
        <v>1</v>
      </c>
      <c r="DO29" s="17">
        <f>IF(AND(Участники!$A29&lt;&gt;"",OR($N$58&gt;$N29,AND($N$58=$N29,$O$58&gt;$O29))),1,"")</f>
        <v>1</v>
      </c>
      <c r="DP29" s="17">
        <f>IF(AND(Участники!$A29&lt;&gt;"",OR($N$59&gt;$N29,AND($N$59=$N29,$O$59&gt;$O29))),1,"")</f>
        <v>1</v>
      </c>
      <c r="DQ29" s="17">
        <f>IF(AND(Участники!$A29&lt;&gt;"",OR($N$60&gt;$N29,AND($N$60=$N29,$O$60&gt;$O29))),1,"")</f>
        <v>1</v>
      </c>
    </row>
    <row r="30" spans="1:121" x14ac:dyDescent="0.25">
      <c r="A30" s="30" t="str">
        <f>IF(Участники!A30="","",Участники!A30)</f>
        <v xml:space="preserve">Интеллект </v>
      </c>
      <c r="B30" s="52"/>
      <c r="C30" s="52"/>
      <c r="D30" s="52"/>
      <c r="E30" s="52"/>
      <c r="F30" s="52">
        <v>1</v>
      </c>
      <c r="G30" s="52"/>
      <c r="H30" s="52">
        <v>1</v>
      </c>
      <c r="I30" s="52">
        <v>1</v>
      </c>
      <c r="J30" s="52">
        <v>1</v>
      </c>
      <c r="K30" s="52"/>
      <c r="L30" s="52"/>
      <c r="M30" s="52">
        <v>1</v>
      </c>
      <c r="N30" s="31">
        <f>IF(Участники!A30="","",COUNTA(B30:M30))</f>
        <v>5</v>
      </c>
      <c r="O30" s="31">
        <f>IF(Участники!A30="","",SUMPRODUCT(B$8:M$8,B90:M90))</f>
        <v>42</v>
      </c>
      <c r="P30" s="31" t="str">
        <f>IF(Участники!A30="","",IF($AM$61+1=Участники!$B$6-CM$61,$AM$61+1,CONCATENATE($AM$61+1,"-",Участники!$B$6-CM$61)))</f>
        <v>23-24</v>
      </c>
      <c r="T30" s="17" t="str">
        <f>IF(AND(Участники!$A30&lt;&gt;"",OR($N$11&lt;$N30,AND($N$11=$N30,$O$11&lt;$O30))),1,"")</f>
        <v/>
      </c>
      <c r="U30" s="17" t="str">
        <f>IF(AND(Участники!$A30&lt;&gt;"",OR($N$12&lt;$N30,AND($N$12=$N30,$O$12&lt;$O30))),1,"")</f>
        <v/>
      </c>
      <c r="V30" s="17" t="str">
        <f>IF(AND(Участники!$A30&lt;&gt;"",OR($N$13&lt;$N30,AND($N$13=$N30,$O$13&lt;$O30))),1,"")</f>
        <v/>
      </c>
      <c r="W30" s="17">
        <f>IF(AND(Участники!$A30&lt;&gt;"",OR($N$14&lt;$N30,AND($N$14=$N30,$O$14&lt;$O30))),1,"")</f>
        <v>1</v>
      </c>
      <c r="X30" s="17" t="str">
        <f>IF(AND(Участники!$A30&lt;&gt;"",OR($N$15&lt;$N30,AND($N$15=$N30,$O$15&lt;$O30))),1,"")</f>
        <v/>
      </c>
      <c r="Y30" s="17" t="str">
        <f>IF(AND(Участники!$A30&lt;&gt;"",OR($N$16&lt;$N30,AND($N$16=$N30,$O$16&lt;$O30))),1,"")</f>
        <v/>
      </c>
      <c r="Z30" s="17" t="str">
        <f>IF(AND(Участники!$A30&lt;&gt;"",OR($N$17&lt;$N30,AND($N$17=$N30,$O$17&lt;$O30))),1,"")</f>
        <v/>
      </c>
      <c r="AA30" s="17" t="str">
        <f>IF(AND(Участники!$A30&lt;&gt;"",OR($N$18&lt;$N30,AND($N$18=$N30,$O$18&lt;$O30))),1,"")</f>
        <v/>
      </c>
      <c r="AB30" s="17" t="str">
        <f>IF(AND(Участники!$A30&lt;&gt;"",OR($N$19&lt;$N30,AND($N$19=$N30,$O$19&lt;$O30))),1,"")</f>
        <v/>
      </c>
      <c r="AC30" s="17" t="str">
        <f>IF(AND(Участники!$A30&lt;&gt;"",OR($N$20&lt;$N30,AND($N$20=$N30,$O$20&lt;$O30))),1,"")</f>
        <v/>
      </c>
      <c r="AD30" s="17" t="str">
        <f>IF(AND(Участники!$A30&lt;&gt;"",OR($N$21&lt;$N30,AND($N$21=$N30,$O$21&lt;$O30))),1,"")</f>
        <v/>
      </c>
      <c r="AE30" s="17" t="str">
        <f>IF(AND(Участники!$A30&lt;&gt;"",OR($N$22&lt;$N30,AND($N$22=$N30,$O$22&lt;$O30))),1,"")</f>
        <v/>
      </c>
      <c r="AF30" s="17">
        <f>IF(AND(Участники!$A30&lt;&gt;"",OR($N$23&lt;$N30,AND($N$23=$N30,$O$23&lt;$O30))),1,"")</f>
        <v>1</v>
      </c>
      <c r="AG30" s="17">
        <f>IF(AND(Участники!$A30&lt;&gt;"",OR($N$24&lt;$N30,AND($N$24=$N30,$O$24&lt;$O30))),1,"")</f>
        <v>1</v>
      </c>
      <c r="AH30" s="17" t="str">
        <f>IF(AND(Участники!$A30&lt;&gt;"",OR($N$25&lt;$N30,AND($N$25=$N30,$O$25&lt;$O30))),1,"")</f>
        <v/>
      </c>
      <c r="AI30" s="17" t="str">
        <f>IF(AND(Участники!$A30&lt;&gt;"",OR($N$26&lt;$N30,AND($N$26=$N30,$O$26&lt;$O30))),1,"")</f>
        <v/>
      </c>
      <c r="AJ30" s="17" t="str">
        <f>IF(AND(Участники!$A30&lt;&gt;"",OR($N$27&lt;$N30,AND($N$27=$N30,$O$27&lt;$O30))),1,"")</f>
        <v/>
      </c>
      <c r="AK30" s="17" t="str">
        <f>IF(AND(Участники!$A30&lt;&gt;"",OR($N$28&lt;$N30,AND($N$28=$N30,$O$28&lt;$O30))),1,"")</f>
        <v/>
      </c>
      <c r="AL30" s="17" t="str">
        <f>IF(AND(Участники!$A30&lt;&gt;"",OR($N$29&lt;$N30,AND($N$29=$N30,$O$29&lt;$O30))),1,"")</f>
        <v/>
      </c>
      <c r="AM30" s="16" t="str">
        <f>IF(AND(Участники!$A30&lt;&gt;"",OR($N$30&lt;$N30,AND($N$30=$N30,$O$30&lt;$O30))),1,"")</f>
        <v/>
      </c>
      <c r="AN30" s="17">
        <f>IF(AND(Участники!$A30&lt;&gt;"",OR($N$31&lt;$N30,AND($N$31=$N30,$O$31&lt;$O30))),1,"")</f>
        <v>1</v>
      </c>
      <c r="AO30" s="17" t="str">
        <f>IF(AND(Участники!$A30&lt;&gt;"",OR($N$32&lt;$N30,AND($N$32=$N30,$O$32&lt;$O30))),1,"")</f>
        <v/>
      </c>
      <c r="AP30" s="17" t="str">
        <f>IF(AND(Участники!$A30&lt;&gt;"",OR($N$33&lt;$N30,AND($N$33=$N30,$O$33&lt;$O30))),1,"")</f>
        <v/>
      </c>
      <c r="AQ30" s="17" t="str">
        <f>IF(AND(Участники!$A30&lt;&gt;"",OR($N$34&lt;$N30,AND($N$34=$N30,$O$34&lt;$O30))),1,"")</f>
        <v/>
      </c>
      <c r="AR30" s="17" t="str">
        <f>IF(AND(Участники!$A30&lt;&gt;"",OR($N$35&lt;$N30,AND($N$35=$N30,$O$35&lt;$O30))),1,"")</f>
        <v/>
      </c>
      <c r="AS30" s="17">
        <f>IF(AND(Участники!$A30&lt;&gt;"",OR($N$36&lt;$N30,AND($N$36=$N30,$O$36&lt;$O30))),1,"")</f>
        <v>1</v>
      </c>
      <c r="AT30" s="17" t="str">
        <f>IF(AND(Участники!$A30&lt;&gt;"",OR($N$37&lt;$N30,AND($N$37=$N30,$O$37&lt;$O30))),1,"")</f>
        <v/>
      </c>
      <c r="AU30" s="17" t="str">
        <f>IF(AND(Участники!$A30&lt;&gt;"",OR($N$38&lt;$N30,AND($N$38=$N30,$O$38&lt;$O30))),1,"")</f>
        <v/>
      </c>
      <c r="AV30" s="17">
        <f>IF(AND(Участники!$A30&lt;&gt;"",OR($N$39&lt;$N30,AND($N$39=$N30,$O$39&lt;$O30))),1,"")</f>
        <v>1</v>
      </c>
      <c r="AW30" s="17" t="str">
        <f>IF(AND(Участники!$A30&lt;&gt;"",OR($N$40&lt;$N30,AND($N$40=$N30,$O$40&lt;$O30))),1,"")</f>
        <v/>
      </c>
      <c r="AX30" s="17" t="str">
        <f>IF(AND(Участники!$A30&lt;&gt;"",OR($N$41&lt;$N30,AND($N$41=$N30,$O$41&lt;$O30))),1,"")</f>
        <v/>
      </c>
      <c r="AY30" s="17" t="str">
        <f>IF(AND(Участники!$A30&lt;&gt;"",OR($N$42&lt;$N30,AND($N$42=$N30,$O$42&lt;$O30))),1,"")</f>
        <v/>
      </c>
      <c r="AZ30" s="17" t="str">
        <f>IF(AND(Участники!$A30&lt;&gt;"",OR($N$43&lt;$N30,AND($N$43=$N30,$O$43&lt;$O30))),1,"")</f>
        <v/>
      </c>
      <c r="BA30" s="17" t="str">
        <f>IF(AND(Участники!$A30&lt;&gt;"",OR($N$44&lt;$N30,AND($N$44=$N30,$O$44&lt;$O30))),1,"")</f>
        <v/>
      </c>
      <c r="BB30" s="17" t="str">
        <f>IF(AND(Участники!$A30&lt;&gt;"",OR($N$45&lt;$N30,AND($N$45=$N30,$O$45&lt;$O30))),1,"")</f>
        <v/>
      </c>
      <c r="BC30" s="17" t="str">
        <f>IF(AND(Участники!$A30&lt;&gt;"",OR($N$46&lt;$N30,AND($N$46=$N30,$O$46&lt;$O30))),1,"")</f>
        <v/>
      </c>
      <c r="BD30" s="17" t="str">
        <f>IF(AND(Участники!$A30&lt;&gt;"",OR($N$47&lt;$N30,AND($N$47=$N30,$O$47&lt;$O30))),1,"")</f>
        <v/>
      </c>
      <c r="BE30" s="17" t="str">
        <f>IF(AND(Участники!$A30&lt;&gt;"",OR($N$48&lt;$N30,AND($N$48=$N30,$O$48&lt;$O30))),1,"")</f>
        <v/>
      </c>
      <c r="BF30" s="17" t="str">
        <f>IF(AND(Участники!$A30&lt;&gt;"",OR($N$49&lt;$N30,AND($N$49=$N30,$O$49&lt;$O30))),1,"")</f>
        <v/>
      </c>
      <c r="BG30" s="17" t="str">
        <f>IF(AND(Участники!$A30&lt;&gt;"",OR($N$50&lt;$N30,AND($N$50=$N30,$O$50&lt;$O30))),1,"")</f>
        <v/>
      </c>
      <c r="BH30" s="17" t="str">
        <f>IF(AND(Участники!$A30&lt;&gt;"",OR($N$51&lt;$N30,AND($N$51=$N30,$O$51&lt;$O30))),1,"")</f>
        <v/>
      </c>
      <c r="BI30" s="17" t="str">
        <f>IF(AND(Участники!$A30&lt;&gt;"",OR($N$52&lt;$N30,AND($N$52=$N30,$O$52&lt;$O30))),1,"")</f>
        <v/>
      </c>
      <c r="BJ30" s="17" t="str">
        <f>IF(AND(Участники!$A30&lt;&gt;"",OR($N$53&lt;$N30,AND($N$53=$N30,$O$53&lt;$O30))),1,"")</f>
        <v/>
      </c>
      <c r="BK30" s="17" t="str">
        <f>IF(AND(Участники!$A30&lt;&gt;"",OR($N$54&lt;$N30,AND($N$54=$N30,$O$54&lt;$O30))),1,"")</f>
        <v/>
      </c>
      <c r="BL30" s="17" t="str">
        <f>IF(AND(Участники!$A30&lt;&gt;"",OR($N$55&lt;$N30,AND($N$55=$N30,$O$55&lt;$O30))),1,"")</f>
        <v/>
      </c>
      <c r="BM30" s="17" t="str">
        <f>IF(AND(Участники!$A30&lt;&gt;"",OR($N$56&lt;$N30,AND($N$56=$N30,$O$56&lt;$O30))),1,"")</f>
        <v/>
      </c>
      <c r="BN30" s="17" t="str">
        <f>IF(AND(Участники!$A30&lt;&gt;"",OR($N$57&lt;$N30,AND($N$57=$N30,$O$57&lt;$O30))),1,"")</f>
        <v/>
      </c>
      <c r="BO30" s="17" t="str">
        <f>IF(AND(Участники!$A30&lt;&gt;"",OR($N$58&lt;$N30,AND($N$58=$N30,$O$58&lt;$O30))),1,"")</f>
        <v/>
      </c>
      <c r="BP30" s="17" t="str">
        <f>IF(AND(Участники!$A30&lt;&gt;"",OR($N$59&lt;$N30,AND($N$59=$N30,$O$59&lt;$O30))),1,"")</f>
        <v/>
      </c>
      <c r="BQ30" s="17" t="str">
        <f>IF(AND(Участники!$A30&lt;&gt;"",OR($N$60&lt;$N30,AND($N$60=$N30,$O$60&lt;$O30))),1,"")</f>
        <v/>
      </c>
      <c r="BT30" s="17">
        <f>IF(AND(Участники!$A30&lt;&gt;"",OR($N$11&gt;$N30,AND($N$11=$N30,$O$11&gt;$O30))),1,"")</f>
        <v>1</v>
      </c>
      <c r="BU30" s="17">
        <f>IF(AND(Участники!$A30&lt;&gt;"",OR($N$12&gt;$N30,AND($N$12=$N30,$O$12&gt;$O30))),1,"")</f>
        <v>1</v>
      </c>
      <c r="BV30" s="17">
        <f>IF(AND(Участники!$A30&lt;&gt;"",OR($N$13&gt;$N30,AND($N$13=$N30,$O$13&gt;$O30))),1,"")</f>
        <v>1</v>
      </c>
      <c r="BW30" s="17" t="str">
        <f>IF(AND(Участники!$A30&lt;&gt;"",OR($N$14&gt;$N30,AND($N$14=$N30,$O$14&gt;$O30))),1,"")</f>
        <v/>
      </c>
      <c r="BX30" s="17">
        <f>IF(AND(Участники!$A30&lt;&gt;"",OR($N$15&gt;$N30,AND($N$15=$N30,$O$15&gt;$O30))),1,"")</f>
        <v>1</v>
      </c>
      <c r="BY30" s="17" t="str">
        <f>IF(AND(Участники!$A30&lt;&gt;"",OR($N$16&gt;$N30,AND($N$16=$N30,$O$16&gt;$O30))),1,"")</f>
        <v/>
      </c>
      <c r="BZ30" s="17">
        <f>IF(AND(Участники!$A30&lt;&gt;"",OR($N$17&gt;$N30,AND($N$17=$N30,$O$17&gt;$O30))),1,"")</f>
        <v>1</v>
      </c>
      <c r="CA30" s="17">
        <f>IF(AND(Участники!$A30&lt;&gt;"",OR($N$18&gt;$N30,AND($N$18=$N30,$O$18&gt;$O30))),1,"")</f>
        <v>1</v>
      </c>
      <c r="CB30" s="17">
        <f>IF(AND(Участники!$A30&lt;&gt;"",OR($N$19&gt;$N30,AND($N$19=$N30,$O$19&gt;$O30))),1,"")</f>
        <v>1</v>
      </c>
      <c r="CC30" s="17">
        <f>IF(AND(Участники!$A30&lt;&gt;"",OR($N$20&gt;$N30,AND($N$20=$N30,$O$20&gt;$O30))),1,"")</f>
        <v>1</v>
      </c>
      <c r="CD30" s="17">
        <f>IF(AND(Участники!$A30&lt;&gt;"",OR($N$21&gt;$N30,AND($N$21=$N30,$O$21&gt;$O30))),1,"")</f>
        <v>1</v>
      </c>
      <c r="CE30" s="17">
        <f>IF(AND(Участники!$A30&lt;&gt;"",OR($N$22&gt;$N30,AND($N$22=$N30,$O$22&gt;$O30))),1,"")</f>
        <v>1</v>
      </c>
      <c r="CF30" s="17" t="str">
        <f>IF(AND(Участники!$A30&lt;&gt;"",OR($N$23&gt;$N30,AND($N$23=$N30,$O$23&gt;$O30))),1,"")</f>
        <v/>
      </c>
      <c r="CG30" s="17" t="str">
        <f>IF(AND(Участники!$A30&lt;&gt;"",OR($N$24&gt;$N30,AND($N$24=$N30,$O$24&gt;$O30))),1,"")</f>
        <v/>
      </c>
      <c r="CH30" s="17">
        <f>IF(AND(Участники!$A30&lt;&gt;"",OR($N$25&gt;$N30,AND($N$25=$N30,$O$25&gt;$O30))),1,"")</f>
        <v>1</v>
      </c>
      <c r="CI30" s="17">
        <f>IF(AND(Участники!$A30&lt;&gt;"",OR($N$26&gt;$N30,AND($N$26=$N30,$O$26&gt;$O30))),1,"")</f>
        <v>1</v>
      </c>
      <c r="CJ30" s="17">
        <f>IF(AND(Участники!$A30&lt;&gt;"",OR($N$27&gt;$N30,AND($N$27=$N30,$O$27&gt;$O30))),1,"")</f>
        <v>1</v>
      </c>
      <c r="CK30" s="17">
        <f>IF(AND(Участники!$A30&lt;&gt;"",OR($N$28&gt;$N30,AND($N$28=$N30,$O$28&gt;$O30))),1,"")</f>
        <v>1</v>
      </c>
      <c r="CL30" s="17">
        <f>IF(AND(Участники!$A30&lt;&gt;"",OR($N$29&gt;$N30,AND($N$29=$N30,$O$29&gt;$O30))),1,"")</f>
        <v>1</v>
      </c>
      <c r="CM30" s="16" t="str">
        <f>IF(AND(Участники!$A30&lt;&gt;"",OR($N$30&gt;$N30,AND($N$30=$N30,$O$30&gt;$O30))),1,"")</f>
        <v/>
      </c>
      <c r="CN30" s="17" t="str">
        <f>IF(AND(Участники!$A30&lt;&gt;"",OR($N$31&gt;$N30,AND($N$31=$N30,$O$31&gt;$O30))),1,"")</f>
        <v/>
      </c>
      <c r="CO30" s="17">
        <f>IF(AND(Участники!$A30&lt;&gt;"",OR($N$32&gt;$N30,AND($N$32=$N30,$O$32&gt;$O30))),1,"")</f>
        <v>1</v>
      </c>
      <c r="CP30" s="17">
        <f>IF(AND(Участники!$A30&lt;&gt;"",OR($N$33&gt;$N30,AND($N$33=$N30,$O$33&gt;$O30))),1,"")</f>
        <v>1</v>
      </c>
      <c r="CQ30" s="17">
        <f>IF(AND(Участники!$A30&lt;&gt;"",OR($N$34&gt;$N30,AND($N$34=$N30,$O$34&gt;$O30))),1,"")</f>
        <v>1</v>
      </c>
      <c r="CR30" s="17">
        <f>IF(AND(Участники!$A30&lt;&gt;"",OR($N$35&gt;$N30,AND($N$35=$N30,$O$35&gt;$O30))),1,"")</f>
        <v>1</v>
      </c>
      <c r="CS30" s="17" t="str">
        <f>IF(AND(Участники!$A30&lt;&gt;"",OR($N$36&gt;$N30,AND($N$36=$N30,$O$36&gt;$O30))),1,"")</f>
        <v/>
      </c>
      <c r="CT30" s="17">
        <f>IF(AND(Участники!$A30&lt;&gt;"",OR($N$37&gt;$N30,AND($N$37=$N30,$O$37&gt;$O30))),1,"")</f>
        <v>1</v>
      </c>
      <c r="CU30" s="17">
        <f>IF(AND(Участники!$A30&lt;&gt;"",OR($N$38&gt;$N30,AND($N$38=$N30,$O$38&gt;$O30))),1,"")</f>
        <v>1</v>
      </c>
      <c r="CV30" s="17" t="str">
        <f>IF(AND(Участники!$A30&lt;&gt;"",OR($N$39&gt;$N30,AND($N$39=$N30,$O$39&gt;$O30))),1,"")</f>
        <v/>
      </c>
      <c r="CW30" s="17">
        <f>IF(AND(Участники!$A30&lt;&gt;"",OR($N$40&gt;$N30,AND($N$40=$N30,$O$40&gt;$O30))),1,"")</f>
        <v>1</v>
      </c>
      <c r="CX30" s="17">
        <f>IF(AND(Участники!$A30&lt;&gt;"",OR($N$41&gt;$N30,AND($N$41=$N30,$O$41&gt;$O30))),1,"")</f>
        <v>1</v>
      </c>
      <c r="CY30" s="17">
        <f>IF(AND(Участники!$A30&lt;&gt;"",OR($N$42&gt;$N30,AND($N$42=$N30,$O$42&gt;$O30))),1,"")</f>
        <v>1</v>
      </c>
      <c r="CZ30" s="17">
        <f>IF(AND(Участники!$A30&lt;&gt;"",OR($N$43&gt;$N30,AND($N$43=$N30,$O$43&gt;$O30))),1,"")</f>
        <v>1</v>
      </c>
      <c r="DA30" s="17">
        <f>IF(AND(Участники!$A30&lt;&gt;"",OR($N$44&gt;$N30,AND($N$44=$N30,$O$44&gt;$O30))),1,"")</f>
        <v>1</v>
      </c>
      <c r="DB30" s="17">
        <f>IF(AND(Участники!$A30&lt;&gt;"",OR($N$45&gt;$N30,AND($N$45=$N30,$O$45&gt;$O30))),1,"")</f>
        <v>1</v>
      </c>
      <c r="DC30" s="17">
        <f>IF(AND(Участники!$A30&lt;&gt;"",OR($N$46&gt;$N30,AND($N$46=$N30,$O$46&gt;$O30))),1,"")</f>
        <v>1</v>
      </c>
      <c r="DD30" s="17">
        <f>IF(AND(Участники!$A30&lt;&gt;"",OR($N$47&gt;$N30,AND($N$47=$N30,$O$47&gt;$O30))),1,"")</f>
        <v>1</v>
      </c>
      <c r="DE30" s="17">
        <f>IF(AND(Участники!$A30&lt;&gt;"",OR($N$48&gt;$N30,AND($N$48=$N30,$O$48&gt;$O30))),1,"")</f>
        <v>1</v>
      </c>
      <c r="DF30" s="17">
        <f>IF(AND(Участники!$A30&lt;&gt;"",OR($N$49&gt;$N30,AND($N$49=$N30,$O$49&gt;$O30))),1,"")</f>
        <v>1</v>
      </c>
      <c r="DG30" s="17">
        <f>IF(AND(Участники!$A30&lt;&gt;"",OR($N$50&gt;$N30,AND($N$50=$N30,$O$50&gt;$O30))),1,"")</f>
        <v>1</v>
      </c>
      <c r="DH30" s="17">
        <f>IF(AND(Участники!$A30&lt;&gt;"",OR($N$51&gt;$N30,AND($N$51=$N30,$O$51&gt;$O30))),1,"")</f>
        <v>1</v>
      </c>
      <c r="DI30" s="17">
        <f>IF(AND(Участники!$A30&lt;&gt;"",OR($N$52&gt;$N30,AND($N$52=$N30,$O$52&gt;$O30))),1,"")</f>
        <v>1</v>
      </c>
      <c r="DJ30" s="17">
        <f>IF(AND(Участники!$A30&lt;&gt;"",OR($N$53&gt;$N30,AND($N$53=$N30,$O$53&gt;$O30))),1,"")</f>
        <v>1</v>
      </c>
      <c r="DK30" s="17">
        <f>IF(AND(Участники!$A30&lt;&gt;"",OR($N$54&gt;$N30,AND($N$54=$N30,$O$54&gt;$O30))),1,"")</f>
        <v>1</v>
      </c>
      <c r="DL30" s="17">
        <f>IF(AND(Участники!$A30&lt;&gt;"",OR($N$55&gt;$N30,AND($N$55=$N30,$O$55&gt;$O30))),1,"")</f>
        <v>1</v>
      </c>
      <c r="DM30" s="17">
        <f>IF(AND(Участники!$A30&lt;&gt;"",OR($N$56&gt;$N30,AND($N$56=$N30,$O$56&gt;$O30))),1,"")</f>
        <v>1</v>
      </c>
      <c r="DN30" s="17">
        <f>IF(AND(Участники!$A30&lt;&gt;"",OR($N$57&gt;$N30,AND($N$57=$N30,$O$57&gt;$O30))),1,"")</f>
        <v>1</v>
      </c>
      <c r="DO30" s="17">
        <f>IF(AND(Участники!$A30&lt;&gt;"",OR($N$58&gt;$N30,AND($N$58=$N30,$O$58&gt;$O30))),1,"")</f>
        <v>1</v>
      </c>
      <c r="DP30" s="17">
        <f>IF(AND(Участники!$A30&lt;&gt;"",OR($N$59&gt;$N30,AND($N$59=$N30,$O$59&gt;$O30))),1,"")</f>
        <v>1</v>
      </c>
      <c r="DQ30" s="17">
        <f>IF(AND(Участники!$A30&lt;&gt;"",OR($N$60&gt;$N30,AND($N$60=$N30,$O$60&gt;$O30))),1,"")</f>
        <v>1</v>
      </c>
    </row>
    <row r="31" spans="1:121" x14ac:dyDescent="0.25">
      <c r="A31" s="29" t="str">
        <f>IF(Участники!A31="","",Участники!A31)</f>
        <v>Скромные гении</v>
      </c>
      <c r="B31" s="52"/>
      <c r="C31" s="52"/>
      <c r="D31" s="52">
        <v>1</v>
      </c>
      <c r="E31" s="52"/>
      <c r="F31" s="52"/>
      <c r="G31" s="52">
        <v>1</v>
      </c>
      <c r="H31" s="52"/>
      <c r="I31" s="52">
        <v>1</v>
      </c>
      <c r="J31" s="52">
        <v>1</v>
      </c>
      <c r="K31" s="52"/>
      <c r="L31" s="52"/>
      <c r="M31" s="52">
        <v>1</v>
      </c>
      <c r="N31" s="15">
        <f>IF(Участники!A31="","",COUNTA(B31:M31))</f>
        <v>5</v>
      </c>
      <c r="O31" s="15">
        <f>IF(Участники!A31="","",SUMPRODUCT(B$8:M$8,B91:M91))</f>
        <v>38</v>
      </c>
      <c r="P31" s="15" t="str">
        <f>IF(Участники!A31="","",IF($AN$61+1=Участники!$B$6-CN$61,$AN$61+1,CONCATENATE($AN$61+1,"-",Участники!$B$6-CN$61)))</f>
        <v>25-26</v>
      </c>
      <c r="T31" s="17" t="str">
        <f>IF(AND(Участники!$A31&lt;&gt;"",OR($N$11&lt;$N31,AND($N$11=$N31,$O$11&lt;$O31))),1,"")</f>
        <v/>
      </c>
      <c r="U31" s="17" t="str">
        <f>IF(AND(Участники!$A31&lt;&gt;"",OR($N$12&lt;$N31,AND($N$12=$N31,$O$12&lt;$O31))),1,"")</f>
        <v/>
      </c>
      <c r="V31" s="17" t="str">
        <f>IF(AND(Участники!$A31&lt;&gt;"",OR($N$13&lt;$N31,AND($N$13=$N31,$O$13&lt;$O31))),1,"")</f>
        <v/>
      </c>
      <c r="W31" s="17">
        <f>IF(AND(Участники!$A31&lt;&gt;"",OR($N$14&lt;$N31,AND($N$14=$N31,$O$14&lt;$O31))),1,"")</f>
        <v>1</v>
      </c>
      <c r="X31" s="17" t="str">
        <f>IF(AND(Участники!$A31&lt;&gt;"",OR($N$15&lt;$N31,AND($N$15=$N31,$O$15&lt;$O31))),1,"")</f>
        <v/>
      </c>
      <c r="Y31" s="17" t="str">
        <f>IF(AND(Участники!$A31&lt;&gt;"",OR($N$16&lt;$N31,AND($N$16=$N31,$O$16&lt;$O31))),1,"")</f>
        <v/>
      </c>
      <c r="Z31" s="17" t="str">
        <f>IF(AND(Участники!$A31&lt;&gt;"",OR($N$17&lt;$N31,AND($N$17=$N31,$O$17&lt;$O31))),1,"")</f>
        <v/>
      </c>
      <c r="AA31" s="17" t="str">
        <f>IF(AND(Участники!$A31&lt;&gt;"",OR($N$18&lt;$N31,AND($N$18=$N31,$O$18&lt;$O31))),1,"")</f>
        <v/>
      </c>
      <c r="AB31" s="17" t="str">
        <f>IF(AND(Участники!$A31&lt;&gt;"",OR($N$19&lt;$N31,AND($N$19=$N31,$O$19&lt;$O31))),1,"")</f>
        <v/>
      </c>
      <c r="AC31" s="17" t="str">
        <f>IF(AND(Участники!$A31&lt;&gt;"",OR($N$20&lt;$N31,AND($N$20=$N31,$O$20&lt;$O31))),1,"")</f>
        <v/>
      </c>
      <c r="AD31" s="17" t="str">
        <f>IF(AND(Участники!$A31&lt;&gt;"",OR($N$21&lt;$N31,AND($N$21=$N31,$O$21&lt;$O31))),1,"")</f>
        <v/>
      </c>
      <c r="AE31" s="17" t="str">
        <f>IF(AND(Участники!$A31&lt;&gt;"",OR($N$22&lt;$N31,AND($N$22=$N31,$O$22&lt;$O31))),1,"")</f>
        <v/>
      </c>
      <c r="AF31" s="17">
        <f>IF(AND(Участники!$A31&lt;&gt;"",OR($N$23&lt;$N31,AND($N$23=$N31,$O$23&lt;$O31))),1,"")</f>
        <v>1</v>
      </c>
      <c r="AG31" s="17">
        <f>IF(AND(Участники!$A31&lt;&gt;"",OR($N$24&lt;$N31,AND($N$24=$N31,$O$24&lt;$O31))),1,"")</f>
        <v>1</v>
      </c>
      <c r="AH31" s="17" t="str">
        <f>IF(AND(Участники!$A31&lt;&gt;"",OR($N$25&lt;$N31,AND($N$25=$N31,$O$25&lt;$O31))),1,"")</f>
        <v/>
      </c>
      <c r="AI31" s="17" t="str">
        <f>IF(AND(Участники!$A31&lt;&gt;"",OR($N$26&lt;$N31,AND($N$26=$N31,$O$26&lt;$O31))),1,"")</f>
        <v/>
      </c>
      <c r="AJ31" s="17" t="str">
        <f>IF(AND(Участники!$A31&lt;&gt;"",OR($N$27&lt;$N31,AND($N$27=$N31,$O$27&lt;$O31))),1,"")</f>
        <v/>
      </c>
      <c r="AK31" s="17" t="str">
        <f>IF(AND(Участники!$A31&lt;&gt;"",OR($N$28&lt;$N31,AND($N$28=$N31,$O$28&lt;$O31))),1,"")</f>
        <v/>
      </c>
      <c r="AL31" s="17" t="str">
        <f>IF(AND(Участники!$A31&lt;&gt;"",OR($N$29&lt;$N31,AND($N$29=$N31,$O$29&lt;$O31))),1,"")</f>
        <v/>
      </c>
      <c r="AM31" s="17" t="str">
        <f>IF(AND(Участники!$A31&lt;&gt;"",OR($N$30&lt;$N31,AND($N$30=$N31,$O$30&lt;$O31))),1,"")</f>
        <v/>
      </c>
      <c r="AN31" s="16" t="str">
        <f>IF(AND(Участники!$A31&lt;&gt;"",OR($N$31&lt;$N31,AND($N$31=$N31,$O$31&lt;$O31))),1,"")</f>
        <v/>
      </c>
      <c r="AO31" s="17" t="str">
        <f>IF(AND(Участники!$A31&lt;&gt;"",OR($N$32&lt;$N31,AND($N$32=$N31,$O$32&lt;$O31))),1,"")</f>
        <v/>
      </c>
      <c r="AP31" s="17" t="str">
        <f>IF(AND(Участники!$A31&lt;&gt;"",OR($N$33&lt;$N31,AND($N$33=$N31,$O$33&lt;$O31))),1,"")</f>
        <v/>
      </c>
      <c r="AQ31" s="17" t="str">
        <f>IF(AND(Участники!$A31&lt;&gt;"",OR($N$34&lt;$N31,AND($N$34=$N31,$O$34&lt;$O31))),1,"")</f>
        <v/>
      </c>
      <c r="AR31" s="17" t="str">
        <f>IF(AND(Участники!$A31&lt;&gt;"",OR($N$35&lt;$N31,AND($N$35=$N31,$O$35&lt;$O31))),1,"")</f>
        <v/>
      </c>
      <c r="AS31" s="17" t="str">
        <f>IF(AND(Участники!$A31&lt;&gt;"",OR($N$36&lt;$N31,AND($N$36=$N31,$O$36&lt;$O31))),1,"")</f>
        <v/>
      </c>
      <c r="AT31" s="17" t="str">
        <f>IF(AND(Участники!$A31&lt;&gt;"",OR($N$37&lt;$N31,AND($N$37=$N31,$O$37&lt;$O31))),1,"")</f>
        <v/>
      </c>
      <c r="AU31" s="17" t="str">
        <f>IF(AND(Участники!$A31&lt;&gt;"",OR($N$38&lt;$N31,AND($N$38=$N31,$O$38&lt;$O31))),1,"")</f>
        <v/>
      </c>
      <c r="AV31" s="17">
        <f>IF(AND(Участники!$A31&lt;&gt;"",OR($N$39&lt;$N31,AND($N$39=$N31,$O$39&lt;$O31))),1,"")</f>
        <v>1</v>
      </c>
      <c r="AW31" s="17" t="str">
        <f>IF(AND(Участники!$A31&lt;&gt;"",OR($N$40&lt;$N31,AND($N$40=$N31,$O$40&lt;$O31))),1,"")</f>
        <v/>
      </c>
      <c r="AX31" s="17" t="str">
        <f>IF(AND(Участники!$A31&lt;&gt;"",OR($N$41&lt;$N31,AND($N$41=$N31,$O$41&lt;$O31))),1,"")</f>
        <v/>
      </c>
      <c r="AY31" s="17" t="str">
        <f>IF(AND(Участники!$A31&lt;&gt;"",OR($N$42&lt;$N31,AND($N$42=$N31,$O$42&lt;$O31))),1,"")</f>
        <v/>
      </c>
      <c r="AZ31" s="17" t="str">
        <f>IF(AND(Участники!$A31&lt;&gt;"",OR($N$43&lt;$N31,AND($N$43=$N31,$O$43&lt;$O31))),1,"")</f>
        <v/>
      </c>
      <c r="BA31" s="17" t="str">
        <f>IF(AND(Участники!$A31&lt;&gt;"",OR($N$44&lt;$N31,AND($N$44=$N31,$O$44&lt;$O31))),1,"")</f>
        <v/>
      </c>
      <c r="BB31" s="17" t="str">
        <f>IF(AND(Участники!$A31&lt;&gt;"",OR($N$45&lt;$N31,AND($N$45=$N31,$O$45&lt;$O31))),1,"")</f>
        <v/>
      </c>
      <c r="BC31" s="17" t="str">
        <f>IF(AND(Участники!$A31&lt;&gt;"",OR($N$46&lt;$N31,AND($N$46=$N31,$O$46&lt;$O31))),1,"")</f>
        <v/>
      </c>
      <c r="BD31" s="17" t="str">
        <f>IF(AND(Участники!$A31&lt;&gt;"",OR($N$47&lt;$N31,AND($N$47=$N31,$O$47&lt;$O31))),1,"")</f>
        <v/>
      </c>
      <c r="BE31" s="17" t="str">
        <f>IF(AND(Участники!$A31&lt;&gt;"",OR($N$48&lt;$N31,AND($N$48=$N31,$O$48&lt;$O31))),1,"")</f>
        <v/>
      </c>
      <c r="BF31" s="17" t="str">
        <f>IF(AND(Участники!$A31&lt;&gt;"",OR($N$49&lt;$N31,AND($N$49=$N31,$O$49&lt;$O31))),1,"")</f>
        <v/>
      </c>
      <c r="BG31" s="17" t="str">
        <f>IF(AND(Участники!$A31&lt;&gt;"",OR($N$50&lt;$N31,AND($N$50=$N31,$O$50&lt;$O31))),1,"")</f>
        <v/>
      </c>
      <c r="BH31" s="17" t="str">
        <f>IF(AND(Участники!$A31&lt;&gt;"",OR($N$51&lt;$N31,AND($N$51=$N31,$O$51&lt;$O31))),1,"")</f>
        <v/>
      </c>
      <c r="BI31" s="17" t="str">
        <f>IF(AND(Участники!$A31&lt;&gt;"",OR($N$52&lt;$N31,AND($N$52=$N31,$O$52&lt;$O31))),1,"")</f>
        <v/>
      </c>
      <c r="BJ31" s="17" t="str">
        <f>IF(AND(Участники!$A31&lt;&gt;"",OR($N$53&lt;$N31,AND($N$53=$N31,$O$53&lt;$O31))),1,"")</f>
        <v/>
      </c>
      <c r="BK31" s="17" t="str">
        <f>IF(AND(Участники!$A31&lt;&gt;"",OR($N$54&lt;$N31,AND($N$54=$N31,$O$54&lt;$O31))),1,"")</f>
        <v/>
      </c>
      <c r="BL31" s="17" t="str">
        <f>IF(AND(Участники!$A31&lt;&gt;"",OR($N$55&lt;$N31,AND($N$55=$N31,$O$55&lt;$O31))),1,"")</f>
        <v/>
      </c>
      <c r="BM31" s="17" t="str">
        <f>IF(AND(Участники!$A31&lt;&gt;"",OR($N$56&lt;$N31,AND($N$56=$N31,$O$56&lt;$O31))),1,"")</f>
        <v/>
      </c>
      <c r="BN31" s="17" t="str">
        <f>IF(AND(Участники!$A31&lt;&gt;"",OR($N$57&lt;$N31,AND($N$57=$N31,$O$57&lt;$O31))),1,"")</f>
        <v/>
      </c>
      <c r="BO31" s="17" t="str">
        <f>IF(AND(Участники!$A31&lt;&gt;"",OR($N$58&lt;$N31,AND($N$58=$N31,$O$58&lt;$O31))),1,"")</f>
        <v/>
      </c>
      <c r="BP31" s="17" t="str">
        <f>IF(AND(Участники!$A31&lt;&gt;"",OR($N$59&lt;$N31,AND($N$59=$N31,$O$59&lt;$O31))),1,"")</f>
        <v/>
      </c>
      <c r="BQ31" s="17" t="str">
        <f>IF(AND(Участники!$A31&lt;&gt;"",OR($N$60&lt;$N31,AND($N$60=$N31,$O$60&lt;$O31))),1,"")</f>
        <v/>
      </c>
      <c r="BT31" s="17">
        <f>IF(AND(Участники!$A31&lt;&gt;"",OR($N$11&gt;$N31,AND($N$11=$N31,$O$11&gt;$O31))),1,"")</f>
        <v>1</v>
      </c>
      <c r="BU31" s="17">
        <f>IF(AND(Участники!$A31&lt;&gt;"",OR($N$12&gt;$N31,AND($N$12=$N31,$O$12&gt;$O31))),1,"")</f>
        <v>1</v>
      </c>
      <c r="BV31" s="17">
        <f>IF(AND(Участники!$A31&lt;&gt;"",OR($N$13&gt;$N31,AND($N$13=$N31,$O$13&gt;$O31))),1,"")</f>
        <v>1</v>
      </c>
      <c r="BW31" s="17" t="str">
        <f>IF(AND(Участники!$A31&lt;&gt;"",OR($N$14&gt;$N31,AND($N$14=$N31,$O$14&gt;$O31))),1,"")</f>
        <v/>
      </c>
      <c r="BX31" s="17">
        <f>IF(AND(Участники!$A31&lt;&gt;"",OR($N$15&gt;$N31,AND($N$15=$N31,$O$15&gt;$O31))),1,"")</f>
        <v>1</v>
      </c>
      <c r="BY31" s="17">
        <f>IF(AND(Участники!$A31&lt;&gt;"",OR($N$16&gt;$N31,AND($N$16=$N31,$O$16&gt;$O31))),1,"")</f>
        <v>1</v>
      </c>
      <c r="BZ31" s="17">
        <f>IF(AND(Участники!$A31&lt;&gt;"",OR($N$17&gt;$N31,AND($N$17=$N31,$O$17&gt;$O31))),1,"")</f>
        <v>1</v>
      </c>
      <c r="CA31" s="17">
        <f>IF(AND(Участники!$A31&lt;&gt;"",OR($N$18&gt;$N31,AND($N$18=$N31,$O$18&gt;$O31))),1,"")</f>
        <v>1</v>
      </c>
      <c r="CB31" s="17">
        <f>IF(AND(Участники!$A31&lt;&gt;"",OR($N$19&gt;$N31,AND($N$19=$N31,$O$19&gt;$O31))),1,"")</f>
        <v>1</v>
      </c>
      <c r="CC31" s="17">
        <f>IF(AND(Участники!$A31&lt;&gt;"",OR($N$20&gt;$N31,AND($N$20=$N31,$O$20&gt;$O31))),1,"")</f>
        <v>1</v>
      </c>
      <c r="CD31" s="17">
        <f>IF(AND(Участники!$A31&lt;&gt;"",OR($N$21&gt;$N31,AND($N$21=$N31,$O$21&gt;$O31))),1,"")</f>
        <v>1</v>
      </c>
      <c r="CE31" s="17">
        <f>IF(AND(Участники!$A31&lt;&gt;"",OR($N$22&gt;$N31,AND($N$22=$N31,$O$22&gt;$O31))),1,"")</f>
        <v>1</v>
      </c>
      <c r="CF31" s="17" t="str">
        <f>IF(AND(Участники!$A31&lt;&gt;"",OR($N$23&gt;$N31,AND($N$23=$N31,$O$23&gt;$O31))),1,"")</f>
        <v/>
      </c>
      <c r="CG31" s="17" t="str">
        <f>IF(AND(Участники!$A31&lt;&gt;"",OR($N$24&gt;$N31,AND($N$24=$N31,$O$24&gt;$O31))),1,"")</f>
        <v/>
      </c>
      <c r="CH31" s="17">
        <f>IF(AND(Участники!$A31&lt;&gt;"",OR($N$25&gt;$N31,AND($N$25=$N31,$O$25&gt;$O31))),1,"")</f>
        <v>1</v>
      </c>
      <c r="CI31" s="17">
        <f>IF(AND(Участники!$A31&lt;&gt;"",OR($N$26&gt;$N31,AND($N$26=$N31,$O$26&gt;$O31))),1,"")</f>
        <v>1</v>
      </c>
      <c r="CJ31" s="17">
        <f>IF(AND(Участники!$A31&lt;&gt;"",OR($N$27&gt;$N31,AND($N$27=$N31,$O$27&gt;$O31))),1,"")</f>
        <v>1</v>
      </c>
      <c r="CK31" s="17">
        <f>IF(AND(Участники!$A31&lt;&gt;"",OR($N$28&gt;$N31,AND($N$28=$N31,$O$28&gt;$O31))),1,"")</f>
        <v>1</v>
      </c>
      <c r="CL31" s="17">
        <f>IF(AND(Участники!$A31&lt;&gt;"",OR($N$29&gt;$N31,AND($N$29=$N31,$O$29&gt;$O31))),1,"")</f>
        <v>1</v>
      </c>
      <c r="CM31" s="17">
        <f>IF(AND(Участники!$A31&lt;&gt;"",OR($N$30&gt;$N31,AND($N$30=$N31,$O$30&gt;$O31))),1,"")</f>
        <v>1</v>
      </c>
      <c r="CN31" s="16" t="str">
        <f>IF(AND(Участники!$A31&lt;&gt;"",OR($N$31&gt;$N31,AND($N$31=$N31,$O$31&gt;$O31))),1,"")</f>
        <v/>
      </c>
      <c r="CO31" s="17">
        <f>IF(AND(Участники!$A31&lt;&gt;"",OR($N$32&gt;$N31,AND($N$32=$N31,$O$32&gt;$O31))),1,"")</f>
        <v>1</v>
      </c>
      <c r="CP31" s="17">
        <f>IF(AND(Участники!$A31&lt;&gt;"",OR($N$33&gt;$N31,AND($N$33=$N31,$O$33&gt;$O31))),1,"")</f>
        <v>1</v>
      </c>
      <c r="CQ31" s="17">
        <f>IF(AND(Участники!$A31&lt;&gt;"",OR($N$34&gt;$N31,AND($N$34=$N31,$O$34&gt;$O31))),1,"")</f>
        <v>1</v>
      </c>
      <c r="CR31" s="17">
        <f>IF(AND(Участники!$A31&lt;&gt;"",OR($N$35&gt;$N31,AND($N$35=$N31,$O$35&gt;$O31))),1,"")</f>
        <v>1</v>
      </c>
      <c r="CS31" s="17" t="str">
        <f>IF(AND(Участники!$A31&lt;&gt;"",OR($N$36&gt;$N31,AND($N$36=$N31,$O$36&gt;$O31))),1,"")</f>
        <v/>
      </c>
      <c r="CT31" s="17">
        <f>IF(AND(Участники!$A31&lt;&gt;"",OR($N$37&gt;$N31,AND($N$37=$N31,$O$37&gt;$O31))),1,"")</f>
        <v>1</v>
      </c>
      <c r="CU31" s="17">
        <f>IF(AND(Участники!$A31&lt;&gt;"",OR($N$38&gt;$N31,AND($N$38=$N31,$O$38&gt;$O31))),1,"")</f>
        <v>1</v>
      </c>
      <c r="CV31" s="17" t="str">
        <f>IF(AND(Участники!$A31&lt;&gt;"",OR($N$39&gt;$N31,AND($N$39=$N31,$O$39&gt;$O31))),1,"")</f>
        <v/>
      </c>
      <c r="CW31" s="17">
        <f>IF(AND(Участники!$A31&lt;&gt;"",OR($N$40&gt;$N31,AND($N$40=$N31,$O$40&gt;$O31))),1,"")</f>
        <v>1</v>
      </c>
      <c r="CX31" s="17">
        <f>IF(AND(Участники!$A31&lt;&gt;"",OR($N$41&gt;$N31,AND($N$41=$N31,$O$41&gt;$O31))),1,"")</f>
        <v>1</v>
      </c>
      <c r="CY31" s="17">
        <f>IF(AND(Участники!$A31&lt;&gt;"",OR($N$42&gt;$N31,AND($N$42=$N31,$O$42&gt;$O31))),1,"")</f>
        <v>1</v>
      </c>
      <c r="CZ31" s="17">
        <f>IF(AND(Участники!$A31&lt;&gt;"",OR($N$43&gt;$N31,AND($N$43=$N31,$O$43&gt;$O31))),1,"")</f>
        <v>1</v>
      </c>
      <c r="DA31" s="17">
        <f>IF(AND(Участники!$A31&lt;&gt;"",OR($N$44&gt;$N31,AND($N$44=$N31,$O$44&gt;$O31))),1,"")</f>
        <v>1</v>
      </c>
      <c r="DB31" s="17">
        <f>IF(AND(Участники!$A31&lt;&gt;"",OR($N$45&gt;$N31,AND($N$45=$N31,$O$45&gt;$O31))),1,"")</f>
        <v>1</v>
      </c>
      <c r="DC31" s="17">
        <f>IF(AND(Участники!$A31&lt;&gt;"",OR($N$46&gt;$N31,AND($N$46=$N31,$O$46&gt;$O31))),1,"")</f>
        <v>1</v>
      </c>
      <c r="DD31" s="17">
        <f>IF(AND(Участники!$A31&lt;&gt;"",OR($N$47&gt;$N31,AND($N$47=$N31,$O$47&gt;$O31))),1,"")</f>
        <v>1</v>
      </c>
      <c r="DE31" s="17">
        <f>IF(AND(Участники!$A31&lt;&gt;"",OR($N$48&gt;$N31,AND($N$48=$N31,$O$48&gt;$O31))),1,"")</f>
        <v>1</v>
      </c>
      <c r="DF31" s="17">
        <f>IF(AND(Участники!$A31&lt;&gt;"",OR($N$49&gt;$N31,AND($N$49=$N31,$O$49&gt;$O31))),1,"")</f>
        <v>1</v>
      </c>
      <c r="DG31" s="17">
        <f>IF(AND(Участники!$A31&lt;&gt;"",OR($N$50&gt;$N31,AND($N$50=$N31,$O$50&gt;$O31))),1,"")</f>
        <v>1</v>
      </c>
      <c r="DH31" s="17">
        <f>IF(AND(Участники!$A31&lt;&gt;"",OR($N$51&gt;$N31,AND($N$51=$N31,$O$51&gt;$O31))),1,"")</f>
        <v>1</v>
      </c>
      <c r="DI31" s="17">
        <f>IF(AND(Участники!$A31&lt;&gt;"",OR($N$52&gt;$N31,AND($N$52=$N31,$O$52&gt;$O31))),1,"")</f>
        <v>1</v>
      </c>
      <c r="DJ31" s="17">
        <f>IF(AND(Участники!$A31&lt;&gt;"",OR($N$53&gt;$N31,AND($N$53=$N31,$O$53&gt;$O31))),1,"")</f>
        <v>1</v>
      </c>
      <c r="DK31" s="17">
        <f>IF(AND(Участники!$A31&lt;&gt;"",OR($N$54&gt;$N31,AND($N$54=$N31,$O$54&gt;$O31))),1,"")</f>
        <v>1</v>
      </c>
      <c r="DL31" s="17">
        <f>IF(AND(Участники!$A31&lt;&gt;"",OR($N$55&gt;$N31,AND($N$55=$N31,$O$55&gt;$O31))),1,"")</f>
        <v>1</v>
      </c>
      <c r="DM31" s="17">
        <f>IF(AND(Участники!$A31&lt;&gt;"",OR($N$56&gt;$N31,AND($N$56=$N31,$O$56&gt;$O31))),1,"")</f>
        <v>1</v>
      </c>
      <c r="DN31" s="17">
        <f>IF(AND(Участники!$A31&lt;&gt;"",OR($N$57&gt;$N31,AND($N$57=$N31,$O$57&gt;$O31))),1,"")</f>
        <v>1</v>
      </c>
      <c r="DO31" s="17">
        <f>IF(AND(Участники!$A31&lt;&gt;"",OR($N$58&gt;$N31,AND($N$58=$N31,$O$58&gt;$O31))),1,"")</f>
        <v>1</v>
      </c>
      <c r="DP31" s="17">
        <f>IF(AND(Участники!$A31&lt;&gt;"",OR($N$59&gt;$N31,AND($N$59=$N31,$O$59&gt;$O31))),1,"")</f>
        <v>1</v>
      </c>
      <c r="DQ31" s="17">
        <f>IF(AND(Участники!$A31&lt;&gt;"",OR($N$60&gt;$N31,AND($N$60=$N31,$O$60&gt;$O31))),1,"")</f>
        <v>1</v>
      </c>
    </row>
    <row r="32" spans="1:121" x14ac:dyDescent="0.25">
      <c r="A32" s="29" t="str">
        <f>IF(Участники!A32="","",Участники!A32)</f>
        <v>Козинак</v>
      </c>
      <c r="B32" s="52"/>
      <c r="C32" s="52"/>
      <c r="D32" s="52">
        <v>1</v>
      </c>
      <c r="E32" s="52">
        <v>1</v>
      </c>
      <c r="F32" s="52">
        <v>1</v>
      </c>
      <c r="G32" s="52">
        <v>1</v>
      </c>
      <c r="H32" s="52"/>
      <c r="I32" s="52">
        <v>1</v>
      </c>
      <c r="J32" s="52">
        <v>1</v>
      </c>
      <c r="K32" s="52"/>
      <c r="L32" s="52">
        <v>1</v>
      </c>
      <c r="M32" s="52">
        <v>1</v>
      </c>
      <c r="N32" s="15">
        <f>IF(Участники!A32="","",COUNTA(B32:M32))</f>
        <v>8</v>
      </c>
      <c r="O32" s="15">
        <f>IF(Участники!A32="","",SUMPRODUCT(B$8:M$8,B92:M92))</f>
        <v>88</v>
      </c>
      <c r="P32" s="15" t="str">
        <f>IF(Участники!A32="","",IF($AO$61+1=Участники!$B$6-CO$61,$AO$61+1,CONCATENATE($AO$61+1,"-",Участники!$B$6-CO$61)))</f>
        <v>6-8</v>
      </c>
      <c r="T32" s="17" t="str">
        <f>IF(AND(Участники!$A32&lt;&gt;"",OR($N$11&lt;$N32,AND($N$11=$N32,$O$11&lt;$O32))),1,"")</f>
        <v/>
      </c>
      <c r="U32" s="17">
        <f>IF(AND(Участники!$A32&lt;&gt;"",OR($N$12&lt;$N32,AND($N$12=$N32,$O$12&lt;$O32))),1,"")</f>
        <v>1</v>
      </c>
      <c r="V32" s="17">
        <f>IF(AND(Участники!$A32&lt;&gt;"",OR($N$13&lt;$N32,AND($N$13=$N32,$O$13&lt;$O32))),1,"")</f>
        <v>1</v>
      </c>
      <c r="W32" s="17">
        <f>IF(AND(Участники!$A32&lt;&gt;"",OR($N$14&lt;$N32,AND($N$14=$N32,$O$14&lt;$O32))),1,"")</f>
        <v>1</v>
      </c>
      <c r="X32" s="17" t="str">
        <f>IF(AND(Участники!$A32&lt;&gt;"",OR($N$15&lt;$N32,AND($N$15=$N32,$O$15&lt;$O32))),1,"")</f>
        <v/>
      </c>
      <c r="Y32" s="17">
        <f>IF(AND(Участники!$A32&lt;&gt;"",OR($N$16&lt;$N32,AND($N$16=$N32,$O$16&lt;$O32))),1,"")</f>
        <v>1</v>
      </c>
      <c r="Z32" s="17" t="str">
        <f>IF(AND(Участники!$A32&lt;&gt;"",OR($N$17&lt;$N32,AND($N$17=$N32,$O$17&lt;$O32))),1,"")</f>
        <v/>
      </c>
      <c r="AA32" s="17" t="str">
        <f>IF(AND(Участники!$A32&lt;&gt;"",OR($N$18&lt;$N32,AND($N$18=$N32,$O$18&lt;$O32))),1,"")</f>
        <v/>
      </c>
      <c r="AB32" s="17">
        <f>IF(AND(Участники!$A32&lt;&gt;"",OR($N$19&lt;$N32,AND($N$19=$N32,$O$19&lt;$O32))),1,"")</f>
        <v>1</v>
      </c>
      <c r="AC32" s="17">
        <f>IF(AND(Участники!$A32&lt;&gt;"",OR($N$20&lt;$N32,AND($N$20=$N32,$O$20&lt;$O32))),1,"")</f>
        <v>1</v>
      </c>
      <c r="AD32" s="17">
        <f>IF(AND(Участники!$A32&lt;&gt;"",OR($N$21&lt;$N32,AND($N$21=$N32,$O$21&lt;$O32))),1,"")</f>
        <v>1</v>
      </c>
      <c r="AE32" s="17">
        <f>IF(AND(Участники!$A32&lt;&gt;"",OR($N$22&lt;$N32,AND($N$22=$N32,$O$22&lt;$O32))),1,"")</f>
        <v>1</v>
      </c>
      <c r="AF32" s="17">
        <f>IF(AND(Участники!$A32&lt;&gt;"",OR($N$23&lt;$N32,AND($N$23=$N32,$O$23&lt;$O32))),1,"")</f>
        <v>1</v>
      </c>
      <c r="AG32" s="17">
        <f>IF(AND(Участники!$A32&lt;&gt;"",OR($N$24&lt;$N32,AND($N$24=$N32,$O$24&lt;$O32))),1,"")</f>
        <v>1</v>
      </c>
      <c r="AH32" s="17" t="str">
        <f>IF(AND(Участники!$A32&lt;&gt;"",OR($N$25&lt;$N32,AND($N$25=$N32,$O$25&lt;$O32))),1,"")</f>
        <v/>
      </c>
      <c r="AI32" s="17">
        <f>IF(AND(Участники!$A32&lt;&gt;"",OR($N$26&lt;$N32,AND($N$26=$N32,$O$26&lt;$O32))),1,"")</f>
        <v>1</v>
      </c>
      <c r="AJ32" s="17">
        <f>IF(AND(Участники!$A32&lt;&gt;"",OR($N$27&lt;$N32,AND($N$27=$N32,$O$27&lt;$O32))),1,"")</f>
        <v>1</v>
      </c>
      <c r="AK32" s="17">
        <f>IF(AND(Участники!$A32&lt;&gt;"",OR($N$28&lt;$N32,AND($N$28=$N32,$O$28&lt;$O32))),1,"")</f>
        <v>1</v>
      </c>
      <c r="AL32" s="17">
        <f>IF(AND(Участники!$A32&lt;&gt;"",OR($N$29&lt;$N32,AND($N$29=$N32,$O$29&lt;$O32))),1,"")</f>
        <v>1</v>
      </c>
      <c r="AM32" s="17">
        <f>IF(AND(Участники!$A32&lt;&gt;"",OR($N$30&lt;$N32,AND($N$30=$N32,$O$30&lt;$O32))),1,"")</f>
        <v>1</v>
      </c>
      <c r="AN32" s="17">
        <f>IF(AND(Участники!$A32&lt;&gt;"",OR($N$31&lt;$N32,AND($N$31=$N32,$O$31&lt;$O32))),1,"")</f>
        <v>1</v>
      </c>
      <c r="AO32" s="16" t="str">
        <f>IF(AND(Участники!$A32&lt;&gt;"",OR($N$32&lt;$N32,AND($N$32=$N32,$O$32&lt;$O32))),1,"")</f>
        <v/>
      </c>
      <c r="AP32" s="17">
        <f>IF(AND(Участники!$A32&lt;&gt;"",OR($N$33&lt;$N32,AND($N$33=$N32,$O$33&lt;$O32))),1,"")</f>
        <v>1</v>
      </c>
      <c r="AQ32" s="17" t="str">
        <f>IF(AND(Участники!$A32&lt;&gt;"",OR($N$34&lt;$N32,AND($N$34=$N32,$O$34&lt;$O32))),1,"")</f>
        <v/>
      </c>
      <c r="AR32" s="17">
        <f>IF(AND(Участники!$A32&lt;&gt;"",OR($N$35&lt;$N32,AND($N$35=$N32,$O$35&lt;$O32))),1,"")</f>
        <v>1</v>
      </c>
      <c r="AS32" s="17">
        <f>IF(AND(Участники!$A32&lt;&gt;"",OR($N$36&lt;$N32,AND($N$36=$N32,$O$36&lt;$O32))),1,"")</f>
        <v>1</v>
      </c>
      <c r="AT32" s="17">
        <f>IF(AND(Участники!$A32&lt;&gt;"",OR($N$37&lt;$N32,AND($N$37=$N32,$O$37&lt;$O32))),1,"")</f>
        <v>1</v>
      </c>
      <c r="AU32" s="17">
        <f>IF(AND(Участники!$A32&lt;&gt;"",OR($N$38&lt;$N32,AND($N$38=$N32,$O$38&lt;$O32))),1,"")</f>
        <v>1</v>
      </c>
      <c r="AV32" s="17">
        <f>IF(AND(Участники!$A32&lt;&gt;"",OR($N$39&lt;$N32,AND($N$39=$N32,$O$39&lt;$O32))),1,"")</f>
        <v>1</v>
      </c>
      <c r="AW32" s="17" t="str">
        <f>IF(AND(Участники!$A32&lt;&gt;"",OR($N$40&lt;$N32,AND($N$40=$N32,$O$40&lt;$O32))),1,"")</f>
        <v/>
      </c>
      <c r="AX32" s="17" t="str">
        <f>IF(AND(Участники!$A32&lt;&gt;"",OR($N$41&lt;$N32,AND($N$41=$N32,$O$41&lt;$O32))),1,"")</f>
        <v/>
      </c>
      <c r="AY32" s="17" t="str">
        <f>IF(AND(Участники!$A32&lt;&gt;"",OR($N$42&lt;$N32,AND($N$42=$N32,$O$42&lt;$O32))),1,"")</f>
        <v/>
      </c>
      <c r="AZ32" s="17" t="str">
        <f>IF(AND(Участники!$A32&lt;&gt;"",OR($N$43&lt;$N32,AND($N$43=$N32,$O$43&lt;$O32))),1,"")</f>
        <v/>
      </c>
      <c r="BA32" s="17" t="str">
        <f>IF(AND(Участники!$A32&lt;&gt;"",OR($N$44&lt;$N32,AND($N$44=$N32,$O$44&lt;$O32))),1,"")</f>
        <v/>
      </c>
      <c r="BB32" s="17" t="str">
        <f>IF(AND(Участники!$A32&lt;&gt;"",OR($N$45&lt;$N32,AND($N$45=$N32,$O$45&lt;$O32))),1,"")</f>
        <v/>
      </c>
      <c r="BC32" s="17" t="str">
        <f>IF(AND(Участники!$A32&lt;&gt;"",OR($N$46&lt;$N32,AND($N$46=$N32,$O$46&lt;$O32))),1,"")</f>
        <v/>
      </c>
      <c r="BD32" s="17" t="str">
        <f>IF(AND(Участники!$A32&lt;&gt;"",OR($N$47&lt;$N32,AND($N$47=$N32,$O$47&lt;$O32))),1,"")</f>
        <v/>
      </c>
      <c r="BE32" s="17" t="str">
        <f>IF(AND(Участники!$A32&lt;&gt;"",OR($N$48&lt;$N32,AND($N$48=$N32,$O$48&lt;$O32))),1,"")</f>
        <v/>
      </c>
      <c r="BF32" s="17" t="str">
        <f>IF(AND(Участники!$A32&lt;&gt;"",OR($N$49&lt;$N32,AND($N$49=$N32,$O$49&lt;$O32))),1,"")</f>
        <v/>
      </c>
      <c r="BG32" s="17" t="str">
        <f>IF(AND(Участники!$A32&lt;&gt;"",OR($N$50&lt;$N32,AND($N$50=$N32,$O$50&lt;$O32))),1,"")</f>
        <v/>
      </c>
      <c r="BH32" s="17" t="str">
        <f>IF(AND(Участники!$A32&lt;&gt;"",OR($N$51&lt;$N32,AND($N$51=$N32,$O$51&lt;$O32))),1,"")</f>
        <v/>
      </c>
      <c r="BI32" s="17" t="str">
        <f>IF(AND(Участники!$A32&lt;&gt;"",OR($N$52&lt;$N32,AND($N$52=$N32,$O$52&lt;$O32))),1,"")</f>
        <v/>
      </c>
      <c r="BJ32" s="17" t="str">
        <f>IF(AND(Участники!$A32&lt;&gt;"",OR($N$53&lt;$N32,AND($N$53=$N32,$O$53&lt;$O32))),1,"")</f>
        <v/>
      </c>
      <c r="BK32" s="17" t="str">
        <f>IF(AND(Участники!$A32&lt;&gt;"",OR($N$54&lt;$N32,AND($N$54=$N32,$O$54&lt;$O32))),1,"")</f>
        <v/>
      </c>
      <c r="BL32" s="17" t="str">
        <f>IF(AND(Участники!$A32&lt;&gt;"",OR($N$55&lt;$N32,AND($N$55=$N32,$O$55&lt;$O32))),1,"")</f>
        <v/>
      </c>
      <c r="BM32" s="17" t="str">
        <f>IF(AND(Участники!$A32&lt;&gt;"",OR($N$56&lt;$N32,AND($N$56=$N32,$O$56&lt;$O32))),1,"")</f>
        <v/>
      </c>
      <c r="BN32" s="17" t="str">
        <f>IF(AND(Участники!$A32&lt;&gt;"",OR($N$57&lt;$N32,AND($N$57=$N32,$O$57&lt;$O32))),1,"")</f>
        <v/>
      </c>
      <c r="BO32" s="17" t="str">
        <f>IF(AND(Участники!$A32&lt;&gt;"",OR($N$58&lt;$N32,AND($N$58=$N32,$O$58&lt;$O32))),1,"")</f>
        <v/>
      </c>
      <c r="BP32" s="17" t="str">
        <f>IF(AND(Участники!$A32&lt;&gt;"",OR($N$59&lt;$N32,AND($N$59=$N32,$O$59&lt;$O32))),1,"")</f>
        <v/>
      </c>
      <c r="BQ32" s="17" t="str">
        <f>IF(AND(Участники!$A32&lt;&gt;"",OR($N$60&lt;$N32,AND($N$60=$N32,$O$60&lt;$O32))),1,"")</f>
        <v/>
      </c>
      <c r="BT32" s="17">
        <f>IF(AND(Участники!$A32&lt;&gt;"",OR($N$11&gt;$N32,AND($N$11=$N32,$O$11&gt;$O32))),1,"")</f>
        <v>1</v>
      </c>
      <c r="BU32" s="17" t="str">
        <f>IF(AND(Участники!$A32&lt;&gt;"",OR($N$12&gt;$N32,AND($N$12=$N32,$O$12&gt;$O32))),1,"")</f>
        <v/>
      </c>
      <c r="BV32" s="17" t="str">
        <f>IF(AND(Участники!$A32&lt;&gt;"",OR($N$13&gt;$N32,AND($N$13=$N32,$O$13&gt;$O32))),1,"")</f>
        <v/>
      </c>
      <c r="BW32" s="17" t="str">
        <f>IF(AND(Участники!$A32&lt;&gt;"",OR($N$14&gt;$N32,AND($N$14=$N32,$O$14&gt;$O32))),1,"")</f>
        <v/>
      </c>
      <c r="BX32" s="17" t="str">
        <f>IF(AND(Участники!$A32&lt;&gt;"",OR($N$15&gt;$N32,AND($N$15=$N32,$O$15&gt;$O32))),1,"")</f>
        <v/>
      </c>
      <c r="BY32" s="17" t="str">
        <f>IF(AND(Участники!$A32&lt;&gt;"",OR($N$16&gt;$N32,AND($N$16=$N32,$O$16&gt;$O32))),1,"")</f>
        <v/>
      </c>
      <c r="BZ32" s="17">
        <f>IF(AND(Участники!$A32&lt;&gt;"",OR($N$17&gt;$N32,AND($N$17=$N32,$O$17&gt;$O32))),1,"")</f>
        <v>1</v>
      </c>
      <c r="CA32" s="17" t="str">
        <f>IF(AND(Участники!$A32&lt;&gt;"",OR($N$18&gt;$N32,AND($N$18=$N32,$O$18&gt;$O32))),1,"")</f>
        <v/>
      </c>
      <c r="CB32" s="17" t="str">
        <f>IF(AND(Участники!$A32&lt;&gt;"",OR($N$19&gt;$N32,AND($N$19=$N32,$O$19&gt;$O32))),1,"")</f>
        <v/>
      </c>
      <c r="CC32" s="17" t="str">
        <f>IF(AND(Участники!$A32&lt;&gt;"",OR($N$20&gt;$N32,AND($N$20=$N32,$O$20&gt;$O32))),1,"")</f>
        <v/>
      </c>
      <c r="CD32" s="17" t="str">
        <f>IF(AND(Участники!$A32&lt;&gt;"",OR($N$21&gt;$N32,AND($N$21=$N32,$O$21&gt;$O32))),1,"")</f>
        <v/>
      </c>
      <c r="CE32" s="17" t="str">
        <f>IF(AND(Участники!$A32&lt;&gt;"",OR($N$22&gt;$N32,AND($N$22=$N32,$O$22&gt;$O32))),1,"")</f>
        <v/>
      </c>
      <c r="CF32" s="17" t="str">
        <f>IF(AND(Участники!$A32&lt;&gt;"",OR($N$23&gt;$N32,AND($N$23=$N32,$O$23&gt;$O32))),1,"")</f>
        <v/>
      </c>
      <c r="CG32" s="17" t="str">
        <f>IF(AND(Участники!$A32&lt;&gt;"",OR($N$24&gt;$N32,AND($N$24=$N32,$O$24&gt;$O32))),1,"")</f>
        <v/>
      </c>
      <c r="CH32" s="17">
        <f>IF(AND(Участники!$A32&lt;&gt;"",OR($N$25&gt;$N32,AND($N$25=$N32,$O$25&gt;$O32))),1,"")</f>
        <v>1</v>
      </c>
      <c r="CI32" s="17" t="str">
        <f>IF(AND(Участники!$A32&lt;&gt;"",OR($N$26&gt;$N32,AND($N$26=$N32,$O$26&gt;$O32))),1,"")</f>
        <v/>
      </c>
      <c r="CJ32" s="17" t="str">
        <f>IF(AND(Участники!$A32&lt;&gt;"",OR($N$27&gt;$N32,AND($N$27=$N32,$O$27&gt;$O32))),1,"")</f>
        <v/>
      </c>
      <c r="CK32" s="17" t="str">
        <f>IF(AND(Участники!$A32&lt;&gt;"",OR($N$28&gt;$N32,AND($N$28=$N32,$O$28&gt;$O32))),1,"")</f>
        <v/>
      </c>
      <c r="CL32" s="17" t="str">
        <f>IF(AND(Участники!$A32&lt;&gt;"",OR($N$29&gt;$N32,AND($N$29=$N32,$O$29&gt;$O32))),1,"")</f>
        <v/>
      </c>
      <c r="CM32" s="17" t="str">
        <f>IF(AND(Участники!$A32&lt;&gt;"",OR($N$30&gt;$N32,AND($N$30=$N32,$O$30&gt;$O32))),1,"")</f>
        <v/>
      </c>
      <c r="CN32" s="17" t="str">
        <f>IF(AND(Участники!$A32&lt;&gt;"",OR($N$31&gt;$N32,AND($N$31=$N32,$O$31&gt;$O32))),1,"")</f>
        <v/>
      </c>
      <c r="CO32" s="16" t="str">
        <f>IF(AND(Участники!$A32&lt;&gt;"",OR($N$32&gt;$N32,AND($N$32=$N32,$O$32&gt;$O32))),1,"")</f>
        <v/>
      </c>
      <c r="CP32" s="17" t="str">
        <f>IF(AND(Участники!$A32&lt;&gt;"",OR($N$33&gt;$N32,AND($N$33=$N32,$O$33&gt;$O32))),1,"")</f>
        <v/>
      </c>
      <c r="CQ32" s="17">
        <f>IF(AND(Участники!$A32&lt;&gt;"",OR($N$34&gt;$N32,AND($N$34=$N32,$O$34&gt;$O32))),1,"")</f>
        <v>1</v>
      </c>
      <c r="CR32" s="17" t="str">
        <f>IF(AND(Участники!$A32&lt;&gt;"",OR($N$35&gt;$N32,AND($N$35=$N32,$O$35&gt;$O32))),1,"")</f>
        <v/>
      </c>
      <c r="CS32" s="17" t="str">
        <f>IF(AND(Участники!$A32&lt;&gt;"",OR($N$36&gt;$N32,AND($N$36=$N32,$O$36&gt;$O32))),1,"")</f>
        <v/>
      </c>
      <c r="CT32" s="17" t="str">
        <f>IF(AND(Участники!$A32&lt;&gt;"",OR($N$37&gt;$N32,AND($N$37=$N32,$O$37&gt;$O32))),1,"")</f>
        <v/>
      </c>
      <c r="CU32" s="17" t="str">
        <f>IF(AND(Участники!$A32&lt;&gt;"",OR($N$38&gt;$N32,AND($N$38=$N32,$O$38&gt;$O32))),1,"")</f>
        <v/>
      </c>
      <c r="CV32" s="17" t="str">
        <f>IF(AND(Участники!$A32&lt;&gt;"",OR($N$39&gt;$N32,AND($N$39=$N32,$O$39&gt;$O32))),1,"")</f>
        <v/>
      </c>
      <c r="CW32" s="17">
        <f>IF(AND(Участники!$A32&lt;&gt;"",OR($N$40&gt;$N32,AND($N$40=$N32,$O$40&gt;$O32))),1,"")</f>
        <v>1</v>
      </c>
      <c r="CX32" s="17">
        <f>IF(AND(Участники!$A32&lt;&gt;"",OR($N$41&gt;$N32,AND($N$41=$N32,$O$41&gt;$O32))),1,"")</f>
        <v>1</v>
      </c>
      <c r="CY32" s="17">
        <f>IF(AND(Участники!$A32&lt;&gt;"",OR($N$42&gt;$N32,AND($N$42=$N32,$O$42&gt;$O32))),1,"")</f>
        <v>1</v>
      </c>
      <c r="CZ32" s="17">
        <f>IF(AND(Участники!$A32&lt;&gt;"",OR($N$43&gt;$N32,AND($N$43=$N32,$O$43&gt;$O32))),1,"")</f>
        <v>1</v>
      </c>
      <c r="DA32" s="17">
        <f>IF(AND(Участники!$A32&lt;&gt;"",OR($N$44&gt;$N32,AND($N$44=$N32,$O$44&gt;$O32))),1,"")</f>
        <v>1</v>
      </c>
      <c r="DB32" s="17">
        <f>IF(AND(Участники!$A32&lt;&gt;"",OR($N$45&gt;$N32,AND($N$45=$N32,$O$45&gt;$O32))),1,"")</f>
        <v>1</v>
      </c>
      <c r="DC32" s="17">
        <f>IF(AND(Участники!$A32&lt;&gt;"",OR($N$46&gt;$N32,AND($N$46=$N32,$O$46&gt;$O32))),1,"")</f>
        <v>1</v>
      </c>
      <c r="DD32" s="17">
        <f>IF(AND(Участники!$A32&lt;&gt;"",OR($N$47&gt;$N32,AND($N$47=$N32,$O$47&gt;$O32))),1,"")</f>
        <v>1</v>
      </c>
      <c r="DE32" s="17">
        <f>IF(AND(Участники!$A32&lt;&gt;"",OR($N$48&gt;$N32,AND($N$48=$N32,$O$48&gt;$O32))),1,"")</f>
        <v>1</v>
      </c>
      <c r="DF32" s="17">
        <f>IF(AND(Участники!$A32&lt;&gt;"",OR($N$49&gt;$N32,AND($N$49=$N32,$O$49&gt;$O32))),1,"")</f>
        <v>1</v>
      </c>
      <c r="DG32" s="17">
        <f>IF(AND(Участники!$A32&lt;&gt;"",OR($N$50&gt;$N32,AND($N$50=$N32,$O$50&gt;$O32))),1,"")</f>
        <v>1</v>
      </c>
      <c r="DH32" s="17">
        <f>IF(AND(Участники!$A32&lt;&gt;"",OR($N$51&gt;$N32,AND($N$51=$N32,$O$51&gt;$O32))),1,"")</f>
        <v>1</v>
      </c>
      <c r="DI32" s="17">
        <f>IF(AND(Участники!$A32&lt;&gt;"",OR($N$52&gt;$N32,AND($N$52=$N32,$O$52&gt;$O32))),1,"")</f>
        <v>1</v>
      </c>
      <c r="DJ32" s="17">
        <f>IF(AND(Участники!$A32&lt;&gt;"",OR($N$53&gt;$N32,AND($N$53=$N32,$O$53&gt;$O32))),1,"")</f>
        <v>1</v>
      </c>
      <c r="DK32" s="17">
        <f>IF(AND(Участники!$A32&lt;&gt;"",OR($N$54&gt;$N32,AND($N$54=$N32,$O$54&gt;$O32))),1,"")</f>
        <v>1</v>
      </c>
      <c r="DL32" s="17">
        <f>IF(AND(Участники!$A32&lt;&gt;"",OR($N$55&gt;$N32,AND($N$55=$N32,$O$55&gt;$O32))),1,"")</f>
        <v>1</v>
      </c>
      <c r="DM32" s="17">
        <f>IF(AND(Участники!$A32&lt;&gt;"",OR($N$56&gt;$N32,AND($N$56=$N32,$O$56&gt;$O32))),1,"")</f>
        <v>1</v>
      </c>
      <c r="DN32" s="17">
        <f>IF(AND(Участники!$A32&lt;&gt;"",OR($N$57&gt;$N32,AND($N$57=$N32,$O$57&gt;$O32))),1,"")</f>
        <v>1</v>
      </c>
      <c r="DO32" s="17">
        <f>IF(AND(Участники!$A32&lt;&gt;"",OR($N$58&gt;$N32,AND($N$58=$N32,$O$58&gt;$O32))),1,"")</f>
        <v>1</v>
      </c>
      <c r="DP32" s="17">
        <f>IF(AND(Участники!$A32&lt;&gt;"",OR($N$59&gt;$N32,AND($N$59=$N32,$O$59&gt;$O32))),1,"")</f>
        <v>1</v>
      </c>
      <c r="DQ32" s="17">
        <f>IF(AND(Участники!$A32&lt;&gt;"",OR($N$60&gt;$N32,AND($N$60=$N32,$O$60&gt;$O32))),1,"")</f>
        <v>1</v>
      </c>
    </row>
    <row r="33" spans="1:121" x14ac:dyDescent="0.25">
      <c r="A33" s="29" t="str">
        <f>IF(Участники!A33="","",Участники!A33)</f>
        <v>За деньги ДА!</v>
      </c>
      <c r="B33" s="52"/>
      <c r="C33" s="52"/>
      <c r="D33" s="52">
        <v>1</v>
      </c>
      <c r="E33" s="52">
        <v>1</v>
      </c>
      <c r="F33" s="52"/>
      <c r="G33" s="52"/>
      <c r="H33" s="52"/>
      <c r="I33" s="52">
        <v>1</v>
      </c>
      <c r="J33" s="52">
        <v>1</v>
      </c>
      <c r="K33" s="52"/>
      <c r="L33" s="52">
        <v>1</v>
      </c>
      <c r="M33" s="52">
        <v>1</v>
      </c>
      <c r="N33" s="15">
        <f>IF(Участники!A33="","",COUNTA(B33:M33))</f>
        <v>6</v>
      </c>
      <c r="O33" s="15">
        <f>IF(Участники!A33="","",SUMPRODUCT(B$8:M$8,B93:M93))</f>
        <v>54</v>
      </c>
      <c r="P33" s="15" t="str">
        <f>IF(Участники!A33="","",IF($AP$61+1=Участники!$B$6-CP$61,$AP$61+1,CONCATENATE($AP$61+1,"-",Участники!$B$6-CP$61)))</f>
        <v>20-21</v>
      </c>
      <c r="T33" s="17" t="str">
        <f>IF(AND(Участники!$A33&lt;&gt;"",OR($N$11&lt;$N33,AND($N$11=$N33,$O$11&lt;$O33))),1,"")</f>
        <v/>
      </c>
      <c r="U33" s="17" t="str">
        <f>IF(AND(Участники!$A33&lt;&gt;"",OR($N$12&lt;$N33,AND($N$12=$N33,$O$12&lt;$O33))),1,"")</f>
        <v/>
      </c>
      <c r="V33" s="17" t="str">
        <f>IF(AND(Участники!$A33&lt;&gt;"",OR($N$13&lt;$N33,AND($N$13=$N33,$O$13&lt;$O33))),1,"")</f>
        <v/>
      </c>
      <c r="W33" s="17">
        <f>IF(AND(Участники!$A33&lt;&gt;"",OR($N$14&lt;$N33,AND($N$14=$N33,$O$14&lt;$O33))),1,"")</f>
        <v>1</v>
      </c>
      <c r="X33" s="17" t="str">
        <f>IF(AND(Участники!$A33&lt;&gt;"",OR($N$15&lt;$N33,AND($N$15=$N33,$O$15&lt;$O33))),1,"")</f>
        <v/>
      </c>
      <c r="Y33" s="17">
        <f>IF(AND(Участники!$A33&lt;&gt;"",OR($N$16&lt;$N33,AND($N$16=$N33,$O$16&lt;$O33))),1,"")</f>
        <v>1</v>
      </c>
      <c r="Z33" s="17" t="str">
        <f>IF(AND(Участники!$A33&lt;&gt;"",OR($N$17&lt;$N33,AND($N$17=$N33,$O$17&lt;$O33))),1,"")</f>
        <v/>
      </c>
      <c r="AA33" s="17" t="str">
        <f>IF(AND(Участники!$A33&lt;&gt;"",OR($N$18&lt;$N33,AND($N$18=$N33,$O$18&lt;$O33))),1,"")</f>
        <v/>
      </c>
      <c r="AB33" s="17" t="str">
        <f>IF(AND(Участники!$A33&lt;&gt;"",OR($N$19&lt;$N33,AND($N$19=$N33,$O$19&lt;$O33))),1,"")</f>
        <v/>
      </c>
      <c r="AC33" s="17" t="str">
        <f>IF(AND(Участники!$A33&lt;&gt;"",OR($N$20&lt;$N33,AND($N$20=$N33,$O$20&lt;$O33))),1,"")</f>
        <v/>
      </c>
      <c r="AD33" s="17" t="str">
        <f>IF(AND(Участники!$A33&lt;&gt;"",OR($N$21&lt;$N33,AND($N$21=$N33,$O$21&lt;$O33))),1,"")</f>
        <v/>
      </c>
      <c r="AE33" s="17" t="str">
        <f>IF(AND(Участники!$A33&lt;&gt;"",OR($N$22&lt;$N33,AND($N$22=$N33,$O$22&lt;$O33))),1,"")</f>
        <v/>
      </c>
      <c r="AF33" s="17">
        <f>IF(AND(Участники!$A33&lt;&gt;"",OR($N$23&lt;$N33,AND($N$23=$N33,$O$23&lt;$O33))),1,"")</f>
        <v>1</v>
      </c>
      <c r="AG33" s="17">
        <f>IF(AND(Участники!$A33&lt;&gt;"",OR($N$24&lt;$N33,AND($N$24=$N33,$O$24&lt;$O33))),1,"")</f>
        <v>1</v>
      </c>
      <c r="AH33" s="17" t="str">
        <f>IF(AND(Участники!$A33&lt;&gt;"",OR($N$25&lt;$N33,AND($N$25=$N33,$O$25&lt;$O33))),1,"")</f>
        <v/>
      </c>
      <c r="AI33" s="17" t="str">
        <f>IF(AND(Участники!$A33&lt;&gt;"",OR($N$26&lt;$N33,AND($N$26=$N33,$O$26&lt;$O33))),1,"")</f>
        <v/>
      </c>
      <c r="AJ33" s="17" t="str">
        <f>IF(AND(Участники!$A33&lt;&gt;"",OR($N$27&lt;$N33,AND($N$27=$N33,$O$27&lt;$O33))),1,"")</f>
        <v/>
      </c>
      <c r="AK33" s="17" t="str">
        <f>IF(AND(Участники!$A33&lt;&gt;"",OR($N$28&lt;$N33,AND($N$28=$N33,$O$28&lt;$O33))),1,"")</f>
        <v/>
      </c>
      <c r="AL33" s="17" t="str">
        <f>IF(AND(Участники!$A33&lt;&gt;"",OR($N$29&lt;$N33,AND($N$29=$N33,$O$29&lt;$O33))),1,"")</f>
        <v/>
      </c>
      <c r="AM33" s="17">
        <f>IF(AND(Участники!$A33&lt;&gt;"",OR($N$30&lt;$N33,AND($N$30=$N33,$O$30&lt;$O33))),1,"")</f>
        <v>1</v>
      </c>
      <c r="AN33" s="17">
        <f>IF(AND(Участники!$A33&lt;&gt;"",OR($N$31&lt;$N33,AND($N$31=$N33,$O$31&lt;$O33))),1,"")</f>
        <v>1</v>
      </c>
      <c r="AO33" s="17" t="str">
        <f>IF(AND(Участники!$A33&lt;&gt;"",OR($N$32&lt;$N33,AND($N$32=$N33,$O$32&lt;$O33))),1,"")</f>
        <v/>
      </c>
      <c r="AP33" s="16" t="str">
        <f>IF(AND(Участники!$A33&lt;&gt;"",OR($N$33&lt;$N33,AND($N$33=$N33,$O$33&lt;$O33))),1,"")</f>
        <v/>
      </c>
      <c r="AQ33" s="17" t="str">
        <f>IF(AND(Участники!$A33&lt;&gt;"",OR($N$34&lt;$N33,AND($N$34=$N33,$O$34&lt;$O33))),1,"")</f>
        <v/>
      </c>
      <c r="AR33" s="17">
        <f>IF(AND(Участники!$A33&lt;&gt;"",OR($N$35&lt;$N33,AND($N$35=$N33,$O$35&lt;$O33))),1,"")</f>
        <v>1</v>
      </c>
      <c r="AS33" s="17">
        <f>IF(AND(Участники!$A33&lt;&gt;"",OR($N$36&lt;$N33,AND($N$36=$N33,$O$36&lt;$O33))),1,"")</f>
        <v>1</v>
      </c>
      <c r="AT33" s="17" t="str">
        <f>IF(AND(Участники!$A33&lt;&gt;"",OR($N$37&lt;$N33,AND($N$37=$N33,$O$37&lt;$O33))),1,"")</f>
        <v/>
      </c>
      <c r="AU33" s="17" t="str">
        <f>IF(AND(Участники!$A33&lt;&gt;"",OR($N$38&lt;$N33,AND($N$38=$N33,$O$38&lt;$O33))),1,"")</f>
        <v/>
      </c>
      <c r="AV33" s="17">
        <f>IF(AND(Участники!$A33&lt;&gt;"",OR($N$39&lt;$N33,AND($N$39=$N33,$O$39&lt;$O33))),1,"")</f>
        <v>1</v>
      </c>
      <c r="AW33" s="17" t="str">
        <f>IF(AND(Участники!$A33&lt;&gt;"",OR($N$40&lt;$N33,AND($N$40=$N33,$O$40&lt;$O33))),1,"")</f>
        <v/>
      </c>
      <c r="AX33" s="17" t="str">
        <f>IF(AND(Участники!$A33&lt;&gt;"",OR($N$41&lt;$N33,AND($N$41=$N33,$O$41&lt;$O33))),1,"")</f>
        <v/>
      </c>
      <c r="AY33" s="17" t="str">
        <f>IF(AND(Участники!$A33&lt;&gt;"",OR($N$42&lt;$N33,AND($N$42=$N33,$O$42&lt;$O33))),1,"")</f>
        <v/>
      </c>
      <c r="AZ33" s="17" t="str">
        <f>IF(AND(Участники!$A33&lt;&gt;"",OR($N$43&lt;$N33,AND($N$43=$N33,$O$43&lt;$O33))),1,"")</f>
        <v/>
      </c>
      <c r="BA33" s="17" t="str">
        <f>IF(AND(Участники!$A33&lt;&gt;"",OR($N$44&lt;$N33,AND($N$44=$N33,$O$44&lt;$O33))),1,"")</f>
        <v/>
      </c>
      <c r="BB33" s="17" t="str">
        <f>IF(AND(Участники!$A33&lt;&gt;"",OR($N$45&lt;$N33,AND($N$45=$N33,$O$45&lt;$O33))),1,"")</f>
        <v/>
      </c>
      <c r="BC33" s="17" t="str">
        <f>IF(AND(Участники!$A33&lt;&gt;"",OR($N$46&lt;$N33,AND($N$46=$N33,$O$46&lt;$O33))),1,"")</f>
        <v/>
      </c>
      <c r="BD33" s="17" t="str">
        <f>IF(AND(Участники!$A33&lt;&gt;"",OR($N$47&lt;$N33,AND($N$47=$N33,$O$47&lt;$O33))),1,"")</f>
        <v/>
      </c>
      <c r="BE33" s="17" t="str">
        <f>IF(AND(Участники!$A33&lt;&gt;"",OR($N$48&lt;$N33,AND($N$48=$N33,$O$48&lt;$O33))),1,"")</f>
        <v/>
      </c>
      <c r="BF33" s="17" t="str">
        <f>IF(AND(Участники!$A33&lt;&gt;"",OR($N$49&lt;$N33,AND($N$49=$N33,$O$49&lt;$O33))),1,"")</f>
        <v/>
      </c>
      <c r="BG33" s="17" t="str">
        <f>IF(AND(Участники!$A33&lt;&gt;"",OR($N$50&lt;$N33,AND($N$50=$N33,$O$50&lt;$O33))),1,"")</f>
        <v/>
      </c>
      <c r="BH33" s="17" t="str">
        <f>IF(AND(Участники!$A33&lt;&gt;"",OR($N$51&lt;$N33,AND($N$51=$N33,$O$51&lt;$O33))),1,"")</f>
        <v/>
      </c>
      <c r="BI33" s="17" t="str">
        <f>IF(AND(Участники!$A33&lt;&gt;"",OR($N$52&lt;$N33,AND($N$52=$N33,$O$52&lt;$O33))),1,"")</f>
        <v/>
      </c>
      <c r="BJ33" s="17" t="str">
        <f>IF(AND(Участники!$A33&lt;&gt;"",OR($N$53&lt;$N33,AND($N$53=$N33,$O$53&lt;$O33))),1,"")</f>
        <v/>
      </c>
      <c r="BK33" s="17" t="str">
        <f>IF(AND(Участники!$A33&lt;&gt;"",OR($N$54&lt;$N33,AND($N$54=$N33,$O$54&lt;$O33))),1,"")</f>
        <v/>
      </c>
      <c r="BL33" s="17" t="str">
        <f>IF(AND(Участники!$A33&lt;&gt;"",OR($N$55&lt;$N33,AND($N$55=$N33,$O$55&lt;$O33))),1,"")</f>
        <v/>
      </c>
      <c r="BM33" s="17" t="str">
        <f>IF(AND(Участники!$A33&lt;&gt;"",OR($N$56&lt;$N33,AND($N$56=$N33,$O$56&lt;$O33))),1,"")</f>
        <v/>
      </c>
      <c r="BN33" s="17" t="str">
        <f>IF(AND(Участники!$A33&lt;&gt;"",OR($N$57&lt;$N33,AND($N$57=$N33,$O$57&lt;$O33))),1,"")</f>
        <v/>
      </c>
      <c r="BO33" s="17" t="str">
        <f>IF(AND(Участники!$A33&lt;&gt;"",OR($N$58&lt;$N33,AND($N$58=$N33,$O$58&lt;$O33))),1,"")</f>
        <v/>
      </c>
      <c r="BP33" s="17" t="str">
        <f>IF(AND(Участники!$A33&lt;&gt;"",OR($N$59&lt;$N33,AND($N$59=$N33,$O$59&lt;$O33))),1,"")</f>
        <v/>
      </c>
      <c r="BQ33" s="17" t="str">
        <f>IF(AND(Участники!$A33&lt;&gt;"",OR($N$60&lt;$N33,AND($N$60=$N33,$O$60&lt;$O33))),1,"")</f>
        <v/>
      </c>
      <c r="BT33" s="17">
        <f>IF(AND(Участники!$A33&lt;&gt;"",OR($N$11&gt;$N33,AND($N$11=$N33,$O$11&gt;$O33))),1,"")</f>
        <v>1</v>
      </c>
      <c r="BU33" s="17">
        <f>IF(AND(Участники!$A33&lt;&gt;"",OR($N$12&gt;$N33,AND($N$12=$N33,$O$12&gt;$O33))),1,"")</f>
        <v>1</v>
      </c>
      <c r="BV33" s="17">
        <f>IF(AND(Участники!$A33&lt;&gt;"",OR($N$13&gt;$N33,AND($N$13=$N33,$O$13&gt;$O33))),1,"")</f>
        <v>1</v>
      </c>
      <c r="BW33" s="17" t="str">
        <f>IF(AND(Участники!$A33&lt;&gt;"",OR($N$14&gt;$N33,AND($N$14=$N33,$O$14&gt;$O33))),1,"")</f>
        <v/>
      </c>
      <c r="BX33" s="17">
        <f>IF(AND(Участники!$A33&lt;&gt;"",OR($N$15&gt;$N33,AND($N$15=$N33,$O$15&gt;$O33))),1,"")</f>
        <v>1</v>
      </c>
      <c r="BY33" s="17" t="str">
        <f>IF(AND(Участники!$A33&lt;&gt;"",OR($N$16&gt;$N33,AND($N$16=$N33,$O$16&gt;$O33))),1,"")</f>
        <v/>
      </c>
      <c r="BZ33" s="17">
        <f>IF(AND(Участники!$A33&lt;&gt;"",OR($N$17&gt;$N33,AND($N$17=$N33,$O$17&gt;$O33))),1,"")</f>
        <v>1</v>
      </c>
      <c r="CA33" s="17">
        <f>IF(AND(Участники!$A33&lt;&gt;"",OR($N$18&gt;$N33,AND($N$18=$N33,$O$18&gt;$O33))),1,"")</f>
        <v>1</v>
      </c>
      <c r="CB33" s="17">
        <f>IF(AND(Участники!$A33&lt;&gt;"",OR($N$19&gt;$N33,AND($N$19=$N33,$O$19&gt;$O33))),1,"")</f>
        <v>1</v>
      </c>
      <c r="CC33" s="17">
        <f>IF(AND(Участники!$A33&lt;&gt;"",OR($N$20&gt;$N33,AND($N$20=$N33,$O$20&gt;$O33))),1,"")</f>
        <v>1</v>
      </c>
      <c r="CD33" s="17">
        <f>IF(AND(Участники!$A33&lt;&gt;"",OR($N$21&gt;$N33,AND($N$21=$N33,$O$21&gt;$O33))),1,"")</f>
        <v>1</v>
      </c>
      <c r="CE33" s="17">
        <f>IF(AND(Участники!$A33&lt;&gt;"",OR($N$22&gt;$N33,AND($N$22=$N33,$O$22&gt;$O33))),1,"")</f>
        <v>1</v>
      </c>
      <c r="CF33" s="17" t="str">
        <f>IF(AND(Участники!$A33&lt;&gt;"",OR($N$23&gt;$N33,AND($N$23=$N33,$O$23&gt;$O33))),1,"")</f>
        <v/>
      </c>
      <c r="CG33" s="17" t="str">
        <f>IF(AND(Участники!$A33&lt;&gt;"",OR($N$24&gt;$N33,AND($N$24=$N33,$O$24&gt;$O33))),1,"")</f>
        <v/>
      </c>
      <c r="CH33" s="17">
        <f>IF(AND(Участники!$A33&lt;&gt;"",OR($N$25&gt;$N33,AND($N$25=$N33,$O$25&gt;$O33))),1,"")</f>
        <v>1</v>
      </c>
      <c r="CI33" s="17">
        <f>IF(AND(Участники!$A33&lt;&gt;"",OR($N$26&gt;$N33,AND($N$26=$N33,$O$26&gt;$O33))),1,"")</f>
        <v>1</v>
      </c>
      <c r="CJ33" s="17">
        <f>IF(AND(Участники!$A33&lt;&gt;"",OR($N$27&gt;$N33,AND($N$27=$N33,$O$27&gt;$O33))),1,"")</f>
        <v>1</v>
      </c>
      <c r="CK33" s="17">
        <f>IF(AND(Участники!$A33&lt;&gt;"",OR($N$28&gt;$N33,AND($N$28=$N33,$O$28&gt;$O33))),1,"")</f>
        <v>1</v>
      </c>
      <c r="CL33" s="17" t="str">
        <f>IF(AND(Участники!$A33&lt;&gt;"",OR($N$29&gt;$N33,AND($N$29=$N33,$O$29&gt;$O33))),1,"")</f>
        <v/>
      </c>
      <c r="CM33" s="17" t="str">
        <f>IF(AND(Участники!$A33&lt;&gt;"",OR($N$30&gt;$N33,AND($N$30=$N33,$O$30&gt;$O33))),1,"")</f>
        <v/>
      </c>
      <c r="CN33" s="17" t="str">
        <f>IF(AND(Участники!$A33&lt;&gt;"",OR($N$31&gt;$N33,AND($N$31=$N33,$O$31&gt;$O33))),1,"")</f>
        <v/>
      </c>
      <c r="CO33" s="17">
        <f>IF(AND(Участники!$A33&lt;&gt;"",OR($N$32&gt;$N33,AND($N$32=$N33,$O$32&gt;$O33))),1,"")</f>
        <v>1</v>
      </c>
      <c r="CP33" s="16" t="str">
        <f>IF(AND(Участники!$A33&lt;&gt;"",OR($N$33&gt;$N33,AND($N$33=$N33,$O$33&gt;$O33))),1,"")</f>
        <v/>
      </c>
      <c r="CQ33" s="17">
        <f>IF(AND(Участники!$A33&lt;&gt;"",OR($N$34&gt;$N33,AND($N$34=$N33,$O$34&gt;$O33))),1,"")</f>
        <v>1</v>
      </c>
      <c r="CR33" s="17" t="str">
        <f>IF(AND(Участники!$A33&lt;&gt;"",OR($N$35&gt;$N33,AND($N$35=$N33,$O$35&gt;$O33))),1,"")</f>
        <v/>
      </c>
      <c r="CS33" s="17" t="str">
        <f>IF(AND(Участники!$A33&lt;&gt;"",OR($N$36&gt;$N33,AND($N$36=$N33,$O$36&gt;$O33))),1,"")</f>
        <v/>
      </c>
      <c r="CT33" s="17">
        <f>IF(AND(Участники!$A33&lt;&gt;"",OR($N$37&gt;$N33,AND($N$37=$N33,$O$37&gt;$O33))),1,"")</f>
        <v>1</v>
      </c>
      <c r="CU33" s="17">
        <f>IF(AND(Участники!$A33&lt;&gt;"",OR($N$38&gt;$N33,AND($N$38=$N33,$O$38&gt;$O33))),1,"")</f>
        <v>1</v>
      </c>
      <c r="CV33" s="17" t="str">
        <f>IF(AND(Участники!$A33&lt;&gt;"",OR($N$39&gt;$N33,AND($N$39=$N33,$O$39&gt;$O33))),1,"")</f>
        <v/>
      </c>
      <c r="CW33" s="17">
        <f>IF(AND(Участники!$A33&lt;&gt;"",OR($N$40&gt;$N33,AND($N$40=$N33,$O$40&gt;$O33))),1,"")</f>
        <v>1</v>
      </c>
      <c r="CX33" s="17">
        <f>IF(AND(Участники!$A33&lt;&gt;"",OR($N$41&gt;$N33,AND($N$41=$N33,$O$41&gt;$O33))),1,"")</f>
        <v>1</v>
      </c>
      <c r="CY33" s="17">
        <f>IF(AND(Участники!$A33&lt;&gt;"",OR($N$42&gt;$N33,AND($N$42=$N33,$O$42&gt;$O33))),1,"")</f>
        <v>1</v>
      </c>
      <c r="CZ33" s="17">
        <f>IF(AND(Участники!$A33&lt;&gt;"",OR($N$43&gt;$N33,AND($N$43=$N33,$O$43&gt;$O33))),1,"")</f>
        <v>1</v>
      </c>
      <c r="DA33" s="17">
        <f>IF(AND(Участники!$A33&lt;&gt;"",OR($N$44&gt;$N33,AND($N$44=$N33,$O$44&gt;$O33))),1,"")</f>
        <v>1</v>
      </c>
      <c r="DB33" s="17">
        <f>IF(AND(Участники!$A33&lt;&gt;"",OR($N$45&gt;$N33,AND($N$45=$N33,$O$45&gt;$O33))),1,"")</f>
        <v>1</v>
      </c>
      <c r="DC33" s="17">
        <f>IF(AND(Участники!$A33&lt;&gt;"",OR($N$46&gt;$N33,AND($N$46=$N33,$O$46&gt;$O33))),1,"")</f>
        <v>1</v>
      </c>
      <c r="DD33" s="17">
        <f>IF(AND(Участники!$A33&lt;&gt;"",OR($N$47&gt;$N33,AND($N$47=$N33,$O$47&gt;$O33))),1,"")</f>
        <v>1</v>
      </c>
      <c r="DE33" s="17">
        <f>IF(AND(Участники!$A33&lt;&gt;"",OR($N$48&gt;$N33,AND($N$48=$N33,$O$48&gt;$O33))),1,"")</f>
        <v>1</v>
      </c>
      <c r="DF33" s="17">
        <f>IF(AND(Участники!$A33&lt;&gt;"",OR($N$49&gt;$N33,AND($N$49=$N33,$O$49&gt;$O33))),1,"")</f>
        <v>1</v>
      </c>
      <c r="DG33" s="17">
        <f>IF(AND(Участники!$A33&lt;&gt;"",OR($N$50&gt;$N33,AND($N$50=$N33,$O$50&gt;$O33))),1,"")</f>
        <v>1</v>
      </c>
      <c r="DH33" s="17">
        <f>IF(AND(Участники!$A33&lt;&gt;"",OR($N$51&gt;$N33,AND($N$51=$N33,$O$51&gt;$O33))),1,"")</f>
        <v>1</v>
      </c>
      <c r="DI33" s="17">
        <f>IF(AND(Участники!$A33&lt;&gt;"",OR($N$52&gt;$N33,AND($N$52=$N33,$O$52&gt;$O33))),1,"")</f>
        <v>1</v>
      </c>
      <c r="DJ33" s="17">
        <f>IF(AND(Участники!$A33&lt;&gt;"",OR($N$53&gt;$N33,AND($N$53=$N33,$O$53&gt;$O33))),1,"")</f>
        <v>1</v>
      </c>
      <c r="DK33" s="17">
        <f>IF(AND(Участники!$A33&lt;&gt;"",OR($N$54&gt;$N33,AND($N$54=$N33,$O$54&gt;$O33))),1,"")</f>
        <v>1</v>
      </c>
      <c r="DL33" s="17">
        <f>IF(AND(Участники!$A33&lt;&gt;"",OR($N$55&gt;$N33,AND($N$55=$N33,$O$55&gt;$O33))),1,"")</f>
        <v>1</v>
      </c>
      <c r="DM33" s="17">
        <f>IF(AND(Участники!$A33&lt;&gt;"",OR($N$56&gt;$N33,AND($N$56=$N33,$O$56&gt;$O33))),1,"")</f>
        <v>1</v>
      </c>
      <c r="DN33" s="17">
        <f>IF(AND(Участники!$A33&lt;&gt;"",OR($N$57&gt;$N33,AND($N$57=$N33,$O$57&gt;$O33))),1,"")</f>
        <v>1</v>
      </c>
      <c r="DO33" s="17">
        <f>IF(AND(Участники!$A33&lt;&gt;"",OR($N$58&gt;$N33,AND($N$58=$N33,$O$58&gt;$O33))),1,"")</f>
        <v>1</v>
      </c>
      <c r="DP33" s="17">
        <f>IF(AND(Участники!$A33&lt;&gt;"",OR($N$59&gt;$N33,AND($N$59=$N33,$O$59&gt;$O33))),1,"")</f>
        <v>1</v>
      </c>
      <c r="DQ33" s="17">
        <f>IF(AND(Участники!$A33&lt;&gt;"",OR($N$60&gt;$N33,AND($N$60=$N33,$O$60&gt;$O33))),1,"")</f>
        <v>1</v>
      </c>
    </row>
    <row r="34" spans="1:121" x14ac:dyDescent="0.25">
      <c r="A34" s="29" t="str">
        <f>IF(Участники!A34="","",Участники!A34)</f>
        <v>Имеем право хранить молчание</v>
      </c>
      <c r="B34" s="52"/>
      <c r="C34" s="52">
        <v>1</v>
      </c>
      <c r="D34" s="52">
        <v>1</v>
      </c>
      <c r="E34" s="52"/>
      <c r="F34" s="52">
        <v>1</v>
      </c>
      <c r="G34" s="52">
        <v>1</v>
      </c>
      <c r="H34" s="52">
        <v>1</v>
      </c>
      <c r="I34" s="52">
        <v>1</v>
      </c>
      <c r="J34" s="52">
        <v>1</v>
      </c>
      <c r="K34" s="52">
        <v>1</v>
      </c>
      <c r="L34" s="52"/>
      <c r="M34" s="52">
        <v>1</v>
      </c>
      <c r="N34" s="15">
        <f>IF(Участники!A34="","",COUNTA(B34:M34))</f>
        <v>9</v>
      </c>
      <c r="O34" s="15">
        <f>IF(Участники!A34="","",SUMPRODUCT(B$8:M$8,B94:M94))</f>
        <v>112</v>
      </c>
      <c r="P34" s="15">
        <f>IF(Участники!A34="","",IF($AQ$61+1=Участники!$B$6-CQ$61,$AQ$61+1,CONCATENATE($AQ$61+1,"-",Участники!$B$6-CQ$61)))</f>
        <v>3</v>
      </c>
      <c r="T34" s="17">
        <f>IF(AND(Участники!$A34&lt;&gt;"",OR($N$11&lt;$N34,AND($N$11=$N34,$O$11&lt;$O34))),1,"")</f>
        <v>1</v>
      </c>
      <c r="U34" s="17">
        <f>IF(AND(Участники!$A34&lt;&gt;"",OR($N$12&lt;$N34,AND($N$12=$N34,$O$12&lt;$O34))),1,"")</f>
        <v>1</v>
      </c>
      <c r="V34" s="17">
        <f>IF(AND(Участники!$A34&lt;&gt;"",OR($N$13&lt;$N34,AND($N$13=$N34,$O$13&lt;$O34))),1,"")</f>
        <v>1</v>
      </c>
      <c r="W34" s="17">
        <f>IF(AND(Участники!$A34&lt;&gt;"",OR($N$14&lt;$N34,AND($N$14=$N34,$O$14&lt;$O34))),1,"")</f>
        <v>1</v>
      </c>
      <c r="X34" s="17">
        <f>IF(AND(Участники!$A34&lt;&gt;"",OR($N$15&lt;$N34,AND($N$15=$N34,$O$15&lt;$O34))),1,"")</f>
        <v>1</v>
      </c>
      <c r="Y34" s="17">
        <f>IF(AND(Участники!$A34&lt;&gt;"",OR($N$16&lt;$N34,AND($N$16=$N34,$O$16&lt;$O34))),1,"")</f>
        <v>1</v>
      </c>
      <c r="Z34" s="17" t="str">
        <f>IF(AND(Участники!$A34&lt;&gt;"",OR($N$17&lt;$N34,AND($N$17=$N34,$O$17&lt;$O34))),1,"")</f>
        <v/>
      </c>
      <c r="AA34" s="17">
        <f>IF(AND(Участники!$A34&lt;&gt;"",OR($N$18&lt;$N34,AND($N$18=$N34,$O$18&lt;$O34))),1,"")</f>
        <v>1</v>
      </c>
      <c r="AB34" s="17">
        <f>IF(AND(Участники!$A34&lt;&gt;"",OR($N$19&lt;$N34,AND($N$19=$N34,$O$19&lt;$O34))),1,"")</f>
        <v>1</v>
      </c>
      <c r="AC34" s="17">
        <f>IF(AND(Участники!$A34&lt;&gt;"",OR($N$20&lt;$N34,AND($N$20=$N34,$O$20&lt;$O34))),1,"")</f>
        <v>1</v>
      </c>
      <c r="AD34" s="17">
        <f>IF(AND(Участники!$A34&lt;&gt;"",OR($N$21&lt;$N34,AND($N$21=$N34,$O$21&lt;$O34))),1,"")</f>
        <v>1</v>
      </c>
      <c r="AE34" s="17">
        <f>IF(AND(Участники!$A34&lt;&gt;"",OR($N$22&lt;$N34,AND($N$22=$N34,$O$22&lt;$O34))),1,"")</f>
        <v>1</v>
      </c>
      <c r="AF34" s="17">
        <f>IF(AND(Участники!$A34&lt;&gt;"",OR($N$23&lt;$N34,AND($N$23=$N34,$O$23&lt;$O34))),1,"")</f>
        <v>1</v>
      </c>
      <c r="AG34" s="17">
        <f>IF(AND(Участники!$A34&lt;&gt;"",OR($N$24&lt;$N34,AND($N$24=$N34,$O$24&lt;$O34))),1,"")</f>
        <v>1</v>
      </c>
      <c r="AH34" s="17">
        <f>IF(AND(Участники!$A34&lt;&gt;"",OR($N$25&lt;$N34,AND($N$25=$N34,$O$25&lt;$O34))),1,"")</f>
        <v>1</v>
      </c>
      <c r="AI34" s="17">
        <f>IF(AND(Участники!$A34&lt;&gt;"",OR($N$26&lt;$N34,AND($N$26=$N34,$O$26&lt;$O34))),1,"")</f>
        <v>1</v>
      </c>
      <c r="AJ34" s="17">
        <f>IF(AND(Участники!$A34&lt;&gt;"",OR($N$27&lt;$N34,AND($N$27=$N34,$O$27&lt;$O34))),1,"")</f>
        <v>1</v>
      </c>
      <c r="AK34" s="17">
        <f>IF(AND(Участники!$A34&lt;&gt;"",OR($N$28&lt;$N34,AND($N$28=$N34,$O$28&lt;$O34))),1,"")</f>
        <v>1</v>
      </c>
      <c r="AL34" s="17">
        <f>IF(AND(Участники!$A34&lt;&gt;"",OR($N$29&lt;$N34,AND($N$29=$N34,$O$29&lt;$O34))),1,"")</f>
        <v>1</v>
      </c>
      <c r="AM34" s="17">
        <f>IF(AND(Участники!$A34&lt;&gt;"",OR($N$30&lt;$N34,AND($N$30=$N34,$O$30&lt;$O34))),1,"")</f>
        <v>1</v>
      </c>
      <c r="AN34" s="17">
        <f>IF(AND(Участники!$A34&lt;&gt;"",OR($N$31&lt;$N34,AND($N$31=$N34,$O$31&lt;$O34))),1,"")</f>
        <v>1</v>
      </c>
      <c r="AO34" s="17">
        <f>IF(AND(Участники!$A34&lt;&gt;"",OR($N$32&lt;$N34,AND($N$32=$N34,$O$32&lt;$O34))),1,"")</f>
        <v>1</v>
      </c>
      <c r="AP34" s="17">
        <f>IF(AND(Участники!$A34&lt;&gt;"",OR($N$33&lt;$N34,AND($N$33=$N34,$O$33&lt;$O34))),1,"")</f>
        <v>1</v>
      </c>
      <c r="AQ34" s="16" t="str">
        <f>IF(AND(Участники!$A34&lt;&gt;"",OR($N$34&lt;$N34,AND($N$34=$N34,$O$34&lt;$O34))),1,"")</f>
        <v/>
      </c>
      <c r="AR34" s="17">
        <f>IF(AND(Участники!$A34&lt;&gt;"",OR($N$35&lt;$N34,AND($N$35=$N34,$O$35&lt;$O34))),1,"")</f>
        <v>1</v>
      </c>
      <c r="AS34" s="17">
        <f>IF(AND(Участники!$A34&lt;&gt;"",OR($N$36&lt;$N34,AND($N$36=$N34,$O$36&lt;$O34))),1,"")</f>
        <v>1</v>
      </c>
      <c r="AT34" s="17">
        <f>IF(AND(Участники!$A34&lt;&gt;"",OR($N$37&lt;$N34,AND($N$37=$N34,$O$37&lt;$O34))),1,"")</f>
        <v>1</v>
      </c>
      <c r="AU34" s="17">
        <f>IF(AND(Участники!$A34&lt;&gt;"",OR($N$38&lt;$N34,AND($N$38=$N34,$O$38&lt;$O34))),1,"")</f>
        <v>1</v>
      </c>
      <c r="AV34" s="17">
        <f>IF(AND(Участники!$A34&lt;&gt;"",OR($N$39&lt;$N34,AND($N$39=$N34,$O$39&lt;$O34))),1,"")</f>
        <v>1</v>
      </c>
      <c r="AW34" s="17" t="str">
        <f>IF(AND(Участники!$A34&lt;&gt;"",OR($N$40&lt;$N34,AND($N$40=$N34,$O$40&lt;$O34))),1,"")</f>
        <v/>
      </c>
      <c r="AX34" s="17" t="str">
        <f>IF(AND(Участники!$A34&lt;&gt;"",OR($N$41&lt;$N34,AND($N$41=$N34,$O$41&lt;$O34))),1,"")</f>
        <v/>
      </c>
      <c r="AY34" s="17" t="str">
        <f>IF(AND(Участники!$A34&lt;&gt;"",OR($N$42&lt;$N34,AND($N$42=$N34,$O$42&lt;$O34))),1,"")</f>
        <v/>
      </c>
      <c r="AZ34" s="17" t="str">
        <f>IF(AND(Участники!$A34&lt;&gt;"",OR($N$43&lt;$N34,AND($N$43=$N34,$O$43&lt;$O34))),1,"")</f>
        <v/>
      </c>
      <c r="BA34" s="17" t="str">
        <f>IF(AND(Участники!$A34&lt;&gt;"",OR($N$44&lt;$N34,AND($N$44=$N34,$O$44&lt;$O34))),1,"")</f>
        <v/>
      </c>
      <c r="BB34" s="17" t="str">
        <f>IF(AND(Участники!$A34&lt;&gt;"",OR($N$45&lt;$N34,AND($N$45=$N34,$O$45&lt;$O34))),1,"")</f>
        <v/>
      </c>
      <c r="BC34" s="17" t="str">
        <f>IF(AND(Участники!$A34&lt;&gt;"",OR($N$46&lt;$N34,AND($N$46=$N34,$O$46&lt;$O34))),1,"")</f>
        <v/>
      </c>
      <c r="BD34" s="17" t="str">
        <f>IF(AND(Участники!$A34&lt;&gt;"",OR($N$47&lt;$N34,AND($N$47=$N34,$O$47&lt;$O34))),1,"")</f>
        <v/>
      </c>
      <c r="BE34" s="17" t="str">
        <f>IF(AND(Участники!$A34&lt;&gt;"",OR($N$48&lt;$N34,AND($N$48=$N34,$O$48&lt;$O34))),1,"")</f>
        <v/>
      </c>
      <c r="BF34" s="17" t="str">
        <f>IF(AND(Участники!$A34&lt;&gt;"",OR($N$49&lt;$N34,AND($N$49=$N34,$O$49&lt;$O34))),1,"")</f>
        <v/>
      </c>
      <c r="BG34" s="17" t="str">
        <f>IF(AND(Участники!$A34&lt;&gt;"",OR($N$50&lt;$N34,AND($N$50=$N34,$O$50&lt;$O34))),1,"")</f>
        <v/>
      </c>
      <c r="BH34" s="17" t="str">
        <f>IF(AND(Участники!$A34&lt;&gt;"",OR($N$51&lt;$N34,AND($N$51=$N34,$O$51&lt;$O34))),1,"")</f>
        <v/>
      </c>
      <c r="BI34" s="17" t="str">
        <f>IF(AND(Участники!$A34&lt;&gt;"",OR($N$52&lt;$N34,AND($N$52=$N34,$O$52&lt;$O34))),1,"")</f>
        <v/>
      </c>
      <c r="BJ34" s="17" t="str">
        <f>IF(AND(Участники!$A34&lt;&gt;"",OR($N$53&lt;$N34,AND($N$53=$N34,$O$53&lt;$O34))),1,"")</f>
        <v/>
      </c>
      <c r="BK34" s="17" t="str">
        <f>IF(AND(Участники!$A34&lt;&gt;"",OR($N$54&lt;$N34,AND($N$54=$N34,$O$54&lt;$O34))),1,"")</f>
        <v/>
      </c>
      <c r="BL34" s="17" t="str">
        <f>IF(AND(Участники!$A34&lt;&gt;"",OR($N$55&lt;$N34,AND($N$55=$N34,$O$55&lt;$O34))),1,"")</f>
        <v/>
      </c>
      <c r="BM34" s="17" t="str">
        <f>IF(AND(Участники!$A34&lt;&gt;"",OR($N$56&lt;$N34,AND($N$56=$N34,$O$56&lt;$O34))),1,"")</f>
        <v/>
      </c>
      <c r="BN34" s="17" t="str">
        <f>IF(AND(Участники!$A34&lt;&gt;"",OR($N$57&lt;$N34,AND($N$57=$N34,$O$57&lt;$O34))),1,"")</f>
        <v/>
      </c>
      <c r="BO34" s="17" t="str">
        <f>IF(AND(Участники!$A34&lt;&gt;"",OR($N$58&lt;$N34,AND($N$58=$N34,$O$58&lt;$O34))),1,"")</f>
        <v/>
      </c>
      <c r="BP34" s="17" t="str">
        <f>IF(AND(Участники!$A34&lt;&gt;"",OR($N$59&lt;$N34,AND($N$59=$N34,$O$59&lt;$O34))),1,"")</f>
        <v/>
      </c>
      <c r="BQ34" s="17" t="str">
        <f>IF(AND(Участники!$A34&lt;&gt;"",OR($N$60&lt;$N34,AND($N$60=$N34,$O$60&lt;$O34))),1,"")</f>
        <v/>
      </c>
      <c r="BT34" s="17" t="str">
        <f>IF(AND(Участники!$A34&lt;&gt;"",OR($N$11&gt;$N34,AND($N$11=$N34,$O$11&gt;$O34))),1,"")</f>
        <v/>
      </c>
      <c r="BU34" s="17" t="str">
        <f>IF(AND(Участники!$A34&lt;&gt;"",OR($N$12&gt;$N34,AND($N$12=$N34,$O$12&gt;$O34))),1,"")</f>
        <v/>
      </c>
      <c r="BV34" s="17" t="str">
        <f>IF(AND(Участники!$A34&lt;&gt;"",OR($N$13&gt;$N34,AND($N$13=$N34,$O$13&gt;$O34))),1,"")</f>
        <v/>
      </c>
      <c r="BW34" s="17" t="str">
        <f>IF(AND(Участники!$A34&lt;&gt;"",OR($N$14&gt;$N34,AND($N$14=$N34,$O$14&gt;$O34))),1,"")</f>
        <v/>
      </c>
      <c r="BX34" s="17" t="str">
        <f>IF(AND(Участники!$A34&lt;&gt;"",OR($N$15&gt;$N34,AND($N$15=$N34,$O$15&gt;$O34))),1,"")</f>
        <v/>
      </c>
      <c r="BY34" s="17" t="str">
        <f>IF(AND(Участники!$A34&lt;&gt;"",OR($N$16&gt;$N34,AND($N$16=$N34,$O$16&gt;$O34))),1,"")</f>
        <v/>
      </c>
      <c r="BZ34" s="17">
        <f>IF(AND(Участники!$A34&lt;&gt;"",OR($N$17&gt;$N34,AND($N$17=$N34,$O$17&gt;$O34))),1,"")</f>
        <v>1</v>
      </c>
      <c r="CA34" s="17" t="str">
        <f>IF(AND(Участники!$A34&lt;&gt;"",OR($N$18&gt;$N34,AND($N$18=$N34,$O$18&gt;$O34))),1,"")</f>
        <v/>
      </c>
      <c r="CB34" s="17" t="str">
        <f>IF(AND(Участники!$A34&lt;&gt;"",OR($N$19&gt;$N34,AND($N$19=$N34,$O$19&gt;$O34))),1,"")</f>
        <v/>
      </c>
      <c r="CC34" s="17" t="str">
        <f>IF(AND(Участники!$A34&lt;&gt;"",OR($N$20&gt;$N34,AND($N$20=$N34,$O$20&gt;$O34))),1,"")</f>
        <v/>
      </c>
      <c r="CD34" s="17" t="str">
        <f>IF(AND(Участники!$A34&lt;&gt;"",OR($N$21&gt;$N34,AND($N$21=$N34,$O$21&gt;$O34))),1,"")</f>
        <v/>
      </c>
      <c r="CE34" s="17" t="str">
        <f>IF(AND(Участники!$A34&lt;&gt;"",OR($N$22&gt;$N34,AND($N$22=$N34,$O$22&gt;$O34))),1,"")</f>
        <v/>
      </c>
      <c r="CF34" s="17" t="str">
        <f>IF(AND(Участники!$A34&lt;&gt;"",OR($N$23&gt;$N34,AND($N$23=$N34,$O$23&gt;$O34))),1,"")</f>
        <v/>
      </c>
      <c r="CG34" s="17" t="str">
        <f>IF(AND(Участники!$A34&lt;&gt;"",OR($N$24&gt;$N34,AND($N$24=$N34,$O$24&gt;$O34))),1,"")</f>
        <v/>
      </c>
      <c r="CH34" s="17" t="str">
        <f>IF(AND(Участники!$A34&lt;&gt;"",OR($N$25&gt;$N34,AND($N$25=$N34,$O$25&gt;$O34))),1,"")</f>
        <v/>
      </c>
      <c r="CI34" s="17" t="str">
        <f>IF(AND(Участники!$A34&lt;&gt;"",OR($N$26&gt;$N34,AND($N$26=$N34,$O$26&gt;$O34))),1,"")</f>
        <v/>
      </c>
      <c r="CJ34" s="17" t="str">
        <f>IF(AND(Участники!$A34&lt;&gt;"",OR($N$27&gt;$N34,AND($N$27=$N34,$O$27&gt;$O34))),1,"")</f>
        <v/>
      </c>
      <c r="CK34" s="17" t="str">
        <f>IF(AND(Участники!$A34&lt;&gt;"",OR($N$28&gt;$N34,AND($N$28=$N34,$O$28&gt;$O34))),1,"")</f>
        <v/>
      </c>
      <c r="CL34" s="17" t="str">
        <f>IF(AND(Участники!$A34&lt;&gt;"",OR($N$29&gt;$N34,AND($N$29=$N34,$O$29&gt;$O34))),1,"")</f>
        <v/>
      </c>
      <c r="CM34" s="17" t="str">
        <f>IF(AND(Участники!$A34&lt;&gt;"",OR($N$30&gt;$N34,AND($N$30=$N34,$O$30&gt;$O34))),1,"")</f>
        <v/>
      </c>
      <c r="CN34" s="17" t="str">
        <f>IF(AND(Участники!$A34&lt;&gt;"",OR($N$31&gt;$N34,AND($N$31=$N34,$O$31&gt;$O34))),1,"")</f>
        <v/>
      </c>
      <c r="CO34" s="17" t="str">
        <f>IF(AND(Участники!$A34&lt;&gt;"",OR($N$32&gt;$N34,AND($N$32=$N34,$O$32&gt;$O34))),1,"")</f>
        <v/>
      </c>
      <c r="CP34" s="17" t="str">
        <f>IF(AND(Участники!$A34&lt;&gt;"",OR($N$33&gt;$N34,AND($N$33=$N34,$O$33&gt;$O34))),1,"")</f>
        <v/>
      </c>
      <c r="CQ34" s="16" t="str">
        <f>IF(AND(Участники!$A34&lt;&gt;"",OR($N$34&gt;$N34,AND($N$34=$N34,$O$34&gt;$O34))),1,"")</f>
        <v/>
      </c>
      <c r="CR34" s="17" t="str">
        <f>IF(AND(Участники!$A34&lt;&gt;"",OR($N$35&gt;$N34,AND($N$35=$N34,$O$35&gt;$O34))),1,"")</f>
        <v/>
      </c>
      <c r="CS34" s="17" t="str">
        <f>IF(AND(Участники!$A34&lt;&gt;"",OR($N$36&gt;$N34,AND($N$36=$N34,$O$36&gt;$O34))),1,"")</f>
        <v/>
      </c>
      <c r="CT34" s="17" t="str">
        <f>IF(AND(Участники!$A34&lt;&gt;"",OR($N$37&gt;$N34,AND($N$37=$N34,$O$37&gt;$O34))),1,"")</f>
        <v/>
      </c>
      <c r="CU34" s="17" t="str">
        <f>IF(AND(Участники!$A34&lt;&gt;"",OR($N$38&gt;$N34,AND($N$38=$N34,$O$38&gt;$O34))),1,"")</f>
        <v/>
      </c>
      <c r="CV34" s="17" t="str">
        <f>IF(AND(Участники!$A34&lt;&gt;"",OR($N$39&gt;$N34,AND($N$39=$N34,$O$39&gt;$O34))),1,"")</f>
        <v/>
      </c>
      <c r="CW34" s="17">
        <f>IF(AND(Участники!$A34&lt;&gt;"",OR($N$40&gt;$N34,AND($N$40=$N34,$O$40&gt;$O34))),1,"")</f>
        <v>1</v>
      </c>
      <c r="CX34" s="17">
        <f>IF(AND(Участники!$A34&lt;&gt;"",OR($N$41&gt;$N34,AND($N$41=$N34,$O$41&gt;$O34))),1,"")</f>
        <v>1</v>
      </c>
      <c r="CY34" s="17">
        <f>IF(AND(Участники!$A34&lt;&gt;"",OR($N$42&gt;$N34,AND($N$42=$N34,$O$42&gt;$O34))),1,"")</f>
        <v>1</v>
      </c>
      <c r="CZ34" s="17">
        <f>IF(AND(Участники!$A34&lt;&gt;"",OR($N$43&gt;$N34,AND($N$43=$N34,$O$43&gt;$O34))),1,"")</f>
        <v>1</v>
      </c>
      <c r="DA34" s="17">
        <f>IF(AND(Участники!$A34&lt;&gt;"",OR($N$44&gt;$N34,AND($N$44=$N34,$O$44&gt;$O34))),1,"")</f>
        <v>1</v>
      </c>
      <c r="DB34" s="17">
        <f>IF(AND(Участники!$A34&lt;&gt;"",OR($N$45&gt;$N34,AND($N$45=$N34,$O$45&gt;$O34))),1,"")</f>
        <v>1</v>
      </c>
      <c r="DC34" s="17">
        <f>IF(AND(Участники!$A34&lt;&gt;"",OR($N$46&gt;$N34,AND($N$46=$N34,$O$46&gt;$O34))),1,"")</f>
        <v>1</v>
      </c>
      <c r="DD34" s="17">
        <f>IF(AND(Участники!$A34&lt;&gt;"",OR($N$47&gt;$N34,AND($N$47=$N34,$O$47&gt;$O34))),1,"")</f>
        <v>1</v>
      </c>
      <c r="DE34" s="17">
        <f>IF(AND(Участники!$A34&lt;&gt;"",OR($N$48&gt;$N34,AND($N$48=$N34,$O$48&gt;$O34))),1,"")</f>
        <v>1</v>
      </c>
      <c r="DF34" s="17">
        <f>IF(AND(Участники!$A34&lt;&gt;"",OR($N$49&gt;$N34,AND($N$49=$N34,$O$49&gt;$O34))),1,"")</f>
        <v>1</v>
      </c>
      <c r="DG34" s="17">
        <f>IF(AND(Участники!$A34&lt;&gt;"",OR($N$50&gt;$N34,AND($N$50=$N34,$O$50&gt;$O34))),1,"")</f>
        <v>1</v>
      </c>
      <c r="DH34" s="17">
        <f>IF(AND(Участники!$A34&lt;&gt;"",OR($N$51&gt;$N34,AND($N$51=$N34,$O$51&gt;$O34))),1,"")</f>
        <v>1</v>
      </c>
      <c r="DI34" s="17">
        <f>IF(AND(Участники!$A34&lt;&gt;"",OR($N$52&gt;$N34,AND($N$52=$N34,$O$52&gt;$O34))),1,"")</f>
        <v>1</v>
      </c>
      <c r="DJ34" s="17">
        <f>IF(AND(Участники!$A34&lt;&gt;"",OR($N$53&gt;$N34,AND($N$53=$N34,$O$53&gt;$O34))),1,"")</f>
        <v>1</v>
      </c>
      <c r="DK34" s="17">
        <f>IF(AND(Участники!$A34&lt;&gt;"",OR($N$54&gt;$N34,AND($N$54=$N34,$O$54&gt;$O34))),1,"")</f>
        <v>1</v>
      </c>
      <c r="DL34" s="17">
        <f>IF(AND(Участники!$A34&lt;&gt;"",OR($N$55&gt;$N34,AND($N$55=$N34,$O$55&gt;$O34))),1,"")</f>
        <v>1</v>
      </c>
      <c r="DM34" s="17">
        <f>IF(AND(Участники!$A34&lt;&gt;"",OR($N$56&gt;$N34,AND($N$56=$N34,$O$56&gt;$O34))),1,"")</f>
        <v>1</v>
      </c>
      <c r="DN34" s="17">
        <f>IF(AND(Участники!$A34&lt;&gt;"",OR($N$57&gt;$N34,AND($N$57=$N34,$O$57&gt;$O34))),1,"")</f>
        <v>1</v>
      </c>
      <c r="DO34" s="17">
        <f>IF(AND(Участники!$A34&lt;&gt;"",OR($N$58&gt;$N34,AND($N$58=$N34,$O$58&gt;$O34))),1,"")</f>
        <v>1</v>
      </c>
      <c r="DP34" s="17">
        <f>IF(AND(Участники!$A34&lt;&gt;"",OR($N$59&gt;$N34,AND($N$59=$N34,$O$59&gt;$O34))),1,"")</f>
        <v>1</v>
      </c>
      <c r="DQ34" s="17">
        <f>IF(AND(Участники!$A34&lt;&gt;"",OR($N$60&gt;$N34,AND($N$60=$N34,$O$60&gt;$O34))),1,"")</f>
        <v>1</v>
      </c>
    </row>
    <row r="35" spans="1:121" x14ac:dyDescent="0.25">
      <c r="A35" s="30" t="str">
        <f>IF(Участники!A35="","",Участники!A35)</f>
        <v>Умницы+1</v>
      </c>
      <c r="B35" s="52"/>
      <c r="C35" s="52">
        <v>1</v>
      </c>
      <c r="D35" s="52">
        <v>1</v>
      </c>
      <c r="E35" s="52"/>
      <c r="F35" s="52"/>
      <c r="G35" s="52"/>
      <c r="H35" s="52"/>
      <c r="I35" s="52">
        <v>1</v>
      </c>
      <c r="J35" s="52"/>
      <c r="K35" s="52"/>
      <c r="L35" s="52">
        <v>1</v>
      </c>
      <c r="M35" s="52">
        <v>1</v>
      </c>
      <c r="N35" s="31">
        <f>IF(Участники!A35="","",COUNTA(B35:M35))</f>
        <v>5</v>
      </c>
      <c r="O35" s="31">
        <f>IF(Участники!A35="","",SUMPRODUCT(B$8:M$8,B95:M95))</f>
        <v>51</v>
      </c>
      <c r="P35" s="31">
        <f>IF(Участники!A35="","",IF($AR$61+1=Участники!$B$6-CR$61,$AR$61+1,CONCATENATE($AR$61+1,"-",Участники!$B$6-CR$61)))</f>
        <v>22</v>
      </c>
      <c r="T35" s="17" t="str">
        <f>IF(AND(Участники!$A35&lt;&gt;"",OR($N$11&lt;$N35,AND($N$11=$N35,$O$11&lt;$O35))),1,"")</f>
        <v/>
      </c>
      <c r="U35" s="17" t="str">
        <f>IF(AND(Участники!$A35&lt;&gt;"",OR($N$12&lt;$N35,AND($N$12=$N35,$O$12&lt;$O35))),1,"")</f>
        <v/>
      </c>
      <c r="V35" s="17" t="str">
        <f>IF(AND(Участники!$A35&lt;&gt;"",OR($N$13&lt;$N35,AND($N$13=$N35,$O$13&lt;$O35))),1,"")</f>
        <v/>
      </c>
      <c r="W35" s="17">
        <f>IF(AND(Участники!$A35&lt;&gt;"",OR($N$14&lt;$N35,AND($N$14=$N35,$O$14&lt;$O35))),1,"")</f>
        <v>1</v>
      </c>
      <c r="X35" s="17" t="str">
        <f>IF(AND(Участники!$A35&lt;&gt;"",OR($N$15&lt;$N35,AND($N$15=$N35,$O$15&lt;$O35))),1,"")</f>
        <v/>
      </c>
      <c r="Y35" s="17">
        <f>IF(AND(Участники!$A35&lt;&gt;"",OR($N$16&lt;$N35,AND($N$16=$N35,$O$16&lt;$O35))),1,"")</f>
        <v>1</v>
      </c>
      <c r="Z35" s="17" t="str">
        <f>IF(AND(Участники!$A35&lt;&gt;"",OR($N$17&lt;$N35,AND($N$17=$N35,$O$17&lt;$O35))),1,"")</f>
        <v/>
      </c>
      <c r="AA35" s="17" t="str">
        <f>IF(AND(Участники!$A35&lt;&gt;"",OR($N$18&lt;$N35,AND($N$18=$N35,$O$18&lt;$O35))),1,"")</f>
        <v/>
      </c>
      <c r="AB35" s="17" t="str">
        <f>IF(AND(Участники!$A35&lt;&gt;"",OR($N$19&lt;$N35,AND($N$19=$N35,$O$19&lt;$O35))),1,"")</f>
        <v/>
      </c>
      <c r="AC35" s="17" t="str">
        <f>IF(AND(Участники!$A35&lt;&gt;"",OR($N$20&lt;$N35,AND($N$20=$N35,$O$20&lt;$O35))),1,"")</f>
        <v/>
      </c>
      <c r="AD35" s="17" t="str">
        <f>IF(AND(Участники!$A35&lt;&gt;"",OR($N$21&lt;$N35,AND($N$21=$N35,$O$21&lt;$O35))),1,"")</f>
        <v/>
      </c>
      <c r="AE35" s="17" t="str">
        <f>IF(AND(Участники!$A35&lt;&gt;"",OR($N$22&lt;$N35,AND($N$22=$N35,$O$22&lt;$O35))),1,"")</f>
        <v/>
      </c>
      <c r="AF35" s="17">
        <f>IF(AND(Участники!$A35&lt;&gt;"",OR($N$23&lt;$N35,AND($N$23=$N35,$O$23&lt;$O35))),1,"")</f>
        <v>1</v>
      </c>
      <c r="AG35" s="17">
        <f>IF(AND(Участники!$A35&lt;&gt;"",OR($N$24&lt;$N35,AND($N$24=$N35,$O$24&lt;$O35))),1,"")</f>
        <v>1</v>
      </c>
      <c r="AH35" s="17" t="str">
        <f>IF(AND(Участники!$A35&lt;&gt;"",OR($N$25&lt;$N35,AND($N$25=$N35,$O$25&lt;$O35))),1,"")</f>
        <v/>
      </c>
      <c r="AI35" s="17" t="str">
        <f>IF(AND(Участники!$A35&lt;&gt;"",OR($N$26&lt;$N35,AND($N$26=$N35,$O$26&lt;$O35))),1,"")</f>
        <v/>
      </c>
      <c r="AJ35" s="17" t="str">
        <f>IF(AND(Участники!$A35&lt;&gt;"",OR($N$27&lt;$N35,AND($N$27=$N35,$O$27&lt;$O35))),1,"")</f>
        <v/>
      </c>
      <c r="AK35" s="17" t="str">
        <f>IF(AND(Участники!$A35&lt;&gt;"",OR($N$28&lt;$N35,AND($N$28=$N35,$O$28&lt;$O35))),1,"")</f>
        <v/>
      </c>
      <c r="AL35" s="17" t="str">
        <f>IF(AND(Участники!$A35&lt;&gt;"",OR($N$29&lt;$N35,AND($N$29=$N35,$O$29&lt;$O35))),1,"")</f>
        <v/>
      </c>
      <c r="AM35" s="17">
        <f>IF(AND(Участники!$A35&lt;&gt;"",OR($N$30&lt;$N35,AND($N$30=$N35,$O$30&lt;$O35))),1,"")</f>
        <v>1</v>
      </c>
      <c r="AN35" s="17">
        <f>IF(AND(Участники!$A35&lt;&gt;"",OR($N$31&lt;$N35,AND($N$31=$N35,$O$31&lt;$O35))),1,"")</f>
        <v>1</v>
      </c>
      <c r="AO35" s="17" t="str">
        <f>IF(AND(Участники!$A35&lt;&gt;"",OR($N$32&lt;$N35,AND($N$32=$N35,$O$32&lt;$O35))),1,"")</f>
        <v/>
      </c>
      <c r="AP35" s="17" t="str">
        <f>IF(AND(Участники!$A35&lt;&gt;"",OR($N$33&lt;$N35,AND($N$33=$N35,$O$33&lt;$O35))),1,"")</f>
        <v/>
      </c>
      <c r="AQ35" s="17" t="str">
        <f>IF(AND(Участники!$A35&lt;&gt;"",OR($N$34&lt;$N35,AND($N$34=$N35,$O$34&lt;$O35))),1,"")</f>
        <v/>
      </c>
      <c r="AR35" s="16" t="str">
        <f>IF(AND(Участники!$A35&lt;&gt;"",OR($N$35&lt;$N35,AND($N$35=$N35,$O$35&lt;$O35))),1,"")</f>
        <v/>
      </c>
      <c r="AS35" s="17">
        <f>IF(AND(Участники!$A35&lt;&gt;"",OR($N$36&lt;$N35,AND($N$36=$N35,$O$36&lt;$O35))),1,"")</f>
        <v>1</v>
      </c>
      <c r="AT35" s="17" t="str">
        <f>IF(AND(Участники!$A35&lt;&gt;"",OR($N$37&lt;$N35,AND($N$37=$N35,$O$37&lt;$O35))),1,"")</f>
        <v/>
      </c>
      <c r="AU35" s="17" t="str">
        <f>IF(AND(Участники!$A35&lt;&gt;"",OR($N$38&lt;$N35,AND($N$38=$N35,$O$38&lt;$O35))),1,"")</f>
        <v/>
      </c>
      <c r="AV35" s="17">
        <f>IF(AND(Участники!$A35&lt;&gt;"",OR($N$39&lt;$N35,AND($N$39=$N35,$O$39&lt;$O35))),1,"")</f>
        <v>1</v>
      </c>
      <c r="AW35" s="17" t="str">
        <f>IF(AND(Участники!$A35&lt;&gt;"",OR($N$40&lt;$N35,AND($N$40=$N35,$O$40&lt;$O35))),1,"")</f>
        <v/>
      </c>
      <c r="AX35" s="17" t="str">
        <f>IF(AND(Участники!$A35&lt;&gt;"",OR($N$41&lt;$N35,AND($N$41=$N35,$O$41&lt;$O35))),1,"")</f>
        <v/>
      </c>
      <c r="AY35" s="17" t="str">
        <f>IF(AND(Участники!$A35&lt;&gt;"",OR($N$42&lt;$N35,AND($N$42=$N35,$O$42&lt;$O35))),1,"")</f>
        <v/>
      </c>
      <c r="AZ35" s="17" t="str">
        <f>IF(AND(Участники!$A35&lt;&gt;"",OR($N$43&lt;$N35,AND($N$43=$N35,$O$43&lt;$O35))),1,"")</f>
        <v/>
      </c>
      <c r="BA35" s="17" t="str">
        <f>IF(AND(Участники!$A35&lt;&gt;"",OR($N$44&lt;$N35,AND($N$44=$N35,$O$44&lt;$O35))),1,"")</f>
        <v/>
      </c>
      <c r="BB35" s="17" t="str">
        <f>IF(AND(Участники!$A35&lt;&gt;"",OR($N$45&lt;$N35,AND($N$45=$N35,$O$45&lt;$O35))),1,"")</f>
        <v/>
      </c>
      <c r="BC35" s="17" t="str">
        <f>IF(AND(Участники!$A35&lt;&gt;"",OR($N$46&lt;$N35,AND($N$46=$N35,$O$46&lt;$O35))),1,"")</f>
        <v/>
      </c>
      <c r="BD35" s="17" t="str">
        <f>IF(AND(Участники!$A35&lt;&gt;"",OR($N$47&lt;$N35,AND($N$47=$N35,$O$47&lt;$O35))),1,"")</f>
        <v/>
      </c>
      <c r="BE35" s="17" t="str">
        <f>IF(AND(Участники!$A35&lt;&gt;"",OR($N$48&lt;$N35,AND($N$48=$N35,$O$48&lt;$O35))),1,"")</f>
        <v/>
      </c>
      <c r="BF35" s="17" t="str">
        <f>IF(AND(Участники!$A35&lt;&gt;"",OR($N$49&lt;$N35,AND($N$49=$N35,$O$49&lt;$O35))),1,"")</f>
        <v/>
      </c>
      <c r="BG35" s="17" t="str">
        <f>IF(AND(Участники!$A35&lt;&gt;"",OR($N$50&lt;$N35,AND($N$50=$N35,$O$50&lt;$O35))),1,"")</f>
        <v/>
      </c>
      <c r="BH35" s="17" t="str">
        <f>IF(AND(Участники!$A35&lt;&gt;"",OR($N$51&lt;$N35,AND($N$51=$N35,$O$51&lt;$O35))),1,"")</f>
        <v/>
      </c>
      <c r="BI35" s="17" t="str">
        <f>IF(AND(Участники!$A35&lt;&gt;"",OR($N$52&lt;$N35,AND($N$52=$N35,$O$52&lt;$O35))),1,"")</f>
        <v/>
      </c>
      <c r="BJ35" s="17" t="str">
        <f>IF(AND(Участники!$A35&lt;&gt;"",OR($N$53&lt;$N35,AND($N$53=$N35,$O$53&lt;$O35))),1,"")</f>
        <v/>
      </c>
      <c r="BK35" s="17" t="str">
        <f>IF(AND(Участники!$A35&lt;&gt;"",OR($N$54&lt;$N35,AND($N$54=$N35,$O$54&lt;$O35))),1,"")</f>
        <v/>
      </c>
      <c r="BL35" s="17" t="str">
        <f>IF(AND(Участники!$A35&lt;&gt;"",OR($N$55&lt;$N35,AND($N$55=$N35,$O$55&lt;$O35))),1,"")</f>
        <v/>
      </c>
      <c r="BM35" s="17" t="str">
        <f>IF(AND(Участники!$A35&lt;&gt;"",OR($N$56&lt;$N35,AND($N$56=$N35,$O$56&lt;$O35))),1,"")</f>
        <v/>
      </c>
      <c r="BN35" s="17" t="str">
        <f>IF(AND(Участники!$A35&lt;&gt;"",OR($N$57&lt;$N35,AND($N$57=$N35,$O$57&lt;$O35))),1,"")</f>
        <v/>
      </c>
      <c r="BO35" s="17" t="str">
        <f>IF(AND(Участники!$A35&lt;&gt;"",OR($N$58&lt;$N35,AND($N$58=$N35,$O$58&lt;$O35))),1,"")</f>
        <v/>
      </c>
      <c r="BP35" s="17" t="str">
        <f>IF(AND(Участники!$A35&lt;&gt;"",OR($N$59&lt;$N35,AND($N$59=$N35,$O$59&lt;$O35))),1,"")</f>
        <v/>
      </c>
      <c r="BQ35" s="17" t="str">
        <f>IF(AND(Участники!$A35&lt;&gt;"",OR($N$60&lt;$N35,AND($N$60=$N35,$O$60&lt;$O35))),1,"")</f>
        <v/>
      </c>
      <c r="BT35" s="17">
        <f>IF(AND(Участники!$A35&lt;&gt;"",OR($N$11&gt;$N35,AND($N$11=$N35,$O$11&gt;$O35))),1,"")</f>
        <v>1</v>
      </c>
      <c r="BU35" s="17">
        <f>IF(AND(Участники!$A35&lt;&gt;"",OR($N$12&gt;$N35,AND($N$12=$N35,$O$12&gt;$O35))),1,"")</f>
        <v>1</v>
      </c>
      <c r="BV35" s="17">
        <f>IF(AND(Участники!$A35&lt;&gt;"",OR($N$13&gt;$N35,AND($N$13=$N35,$O$13&gt;$O35))),1,"")</f>
        <v>1</v>
      </c>
      <c r="BW35" s="17" t="str">
        <f>IF(AND(Участники!$A35&lt;&gt;"",OR($N$14&gt;$N35,AND($N$14=$N35,$O$14&gt;$O35))),1,"")</f>
        <v/>
      </c>
      <c r="BX35" s="17">
        <f>IF(AND(Участники!$A35&lt;&gt;"",OR($N$15&gt;$N35,AND($N$15=$N35,$O$15&gt;$O35))),1,"")</f>
        <v>1</v>
      </c>
      <c r="BY35" s="17" t="str">
        <f>IF(AND(Участники!$A35&lt;&gt;"",OR($N$16&gt;$N35,AND($N$16=$N35,$O$16&gt;$O35))),1,"")</f>
        <v/>
      </c>
      <c r="BZ35" s="17">
        <f>IF(AND(Участники!$A35&lt;&gt;"",OR($N$17&gt;$N35,AND($N$17=$N35,$O$17&gt;$O35))),1,"")</f>
        <v>1</v>
      </c>
      <c r="CA35" s="17">
        <f>IF(AND(Участники!$A35&lt;&gt;"",OR($N$18&gt;$N35,AND($N$18=$N35,$O$18&gt;$O35))),1,"")</f>
        <v>1</v>
      </c>
      <c r="CB35" s="17">
        <f>IF(AND(Участники!$A35&lt;&gt;"",OR($N$19&gt;$N35,AND($N$19=$N35,$O$19&gt;$O35))),1,"")</f>
        <v>1</v>
      </c>
      <c r="CC35" s="17">
        <f>IF(AND(Участники!$A35&lt;&gt;"",OR($N$20&gt;$N35,AND($N$20=$N35,$O$20&gt;$O35))),1,"")</f>
        <v>1</v>
      </c>
      <c r="CD35" s="17">
        <f>IF(AND(Участники!$A35&lt;&gt;"",OR($N$21&gt;$N35,AND($N$21=$N35,$O$21&gt;$O35))),1,"")</f>
        <v>1</v>
      </c>
      <c r="CE35" s="17">
        <f>IF(AND(Участники!$A35&lt;&gt;"",OR($N$22&gt;$N35,AND($N$22=$N35,$O$22&gt;$O35))),1,"")</f>
        <v>1</v>
      </c>
      <c r="CF35" s="17" t="str">
        <f>IF(AND(Участники!$A35&lt;&gt;"",OR($N$23&gt;$N35,AND($N$23=$N35,$O$23&gt;$O35))),1,"")</f>
        <v/>
      </c>
      <c r="CG35" s="17" t="str">
        <f>IF(AND(Участники!$A35&lt;&gt;"",OR($N$24&gt;$N35,AND($N$24=$N35,$O$24&gt;$O35))),1,"")</f>
        <v/>
      </c>
      <c r="CH35" s="17">
        <f>IF(AND(Участники!$A35&lt;&gt;"",OR($N$25&gt;$N35,AND($N$25=$N35,$O$25&gt;$O35))),1,"")</f>
        <v>1</v>
      </c>
      <c r="CI35" s="17">
        <f>IF(AND(Участники!$A35&lt;&gt;"",OR($N$26&gt;$N35,AND($N$26=$N35,$O$26&gt;$O35))),1,"")</f>
        <v>1</v>
      </c>
      <c r="CJ35" s="17">
        <f>IF(AND(Участники!$A35&lt;&gt;"",OR($N$27&gt;$N35,AND($N$27=$N35,$O$27&gt;$O35))),1,"")</f>
        <v>1</v>
      </c>
      <c r="CK35" s="17">
        <f>IF(AND(Участники!$A35&lt;&gt;"",OR($N$28&gt;$N35,AND($N$28=$N35,$O$28&gt;$O35))),1,"")</f>
        <v>1</v>
      </c>
      <c r="CL35" s="17">
        <f>IF(AND(Участники!$A35&lt;&gt;"",OR($N$29&gt;$N35,AND($N$29=$N35,$O$29&gt;$O35))),1,"")</f>
        <v>1</v>
      </c>
      <c r="CM35" s="17" t="str">
        <f>IF(AND(Участники!$A35&lt;&gt;"",OR($N$30&gt;$N35,AND($N$30=$N35,$O$30&gt;$O35))),1,"")</f>
        <v/>
      </c>
      <c r="CN35" s="17" t="str">
        <f>IF(AND(Участники!$A35&lt;&gt;"",OR($N$31&gt;$N35,AND($N$31=$N35,$O$31&gt;$O35))),1,"")</f>
        <v/>
      </c>
      <c r="CO35" s="17">
        <f>IF(AND(Участники!$A35&lt;&gt;"",OR($N$32&gt;$N35,AND($N$32=$N35,$O$32&gt;$O35))),1,"")</f>
        <v>1</v>
      </c>
      <c r="CP35" s="17">
        <f>IF(AND(Участники!$A35&lt;&gt;"",OR($N$33&gt;$N35,AND($N$33=$N35,$O$33&gt;$O35))),1,"")</f>
        <v>1</v>
      </c>
      <c r="CQ35" s="17">
        <f>IF(AND(Участники!$A35&lt;&gt;"",OR($N$34&gt;$N35,AND($N$34=$N35,$O$34&gt;$O35))),1,"")</f>
        <v>1</v>
      </c>
      <c r="CR35" s="16" t="str">
        <f>IF(AND(Участники!$A35&lt;&gt;"",OR($N$35&gt;$N35,AND($N$35=$N35,$O$35&gt;$O35))),1,"")</f>
        <v/>
      </c>
      <c r="CS35" s="17" t="str">
        <f>IF(AND(Участники!$A35&lt;&gt;"",OR($N$36&gt;$N35,AND($N$36=$N35,$O$36&gt;$O35))),1,"")</f>
        <v/>
      </c>
      <c r="CT35" s="17">
        <f>IF(AND(Участники!$A35&lt;&gt;"",OR($N$37&gt;$N35,AND($N$37=$N35,$O$37&gt;$O35))),1,"")</f>
        <v>1</v>
      </c>
      <c r="CU35" s="17">
        <f>IF(AND(Участники!$A35&lt;&gt;"",OR($N$38&gt;$N35,AND($N$38=$N35,$O$38&gt;$O35))),1,"")</f>
        <v>1</v>
      </c>
      <c r="CV35" s="17" t="str">
        <f>IF(AND(Участники!$A35&lt;&gt;"",OR($N$39&gt;$N35,AND($N$39=$N35,$O$39&gt;$O35))),1,"")</f>
        <v/>
      </c>
      <c r="CW35" s="17">
        <f>IF(AND(Участники!$A35&lt;&gt;"",OR($N$40&gt;$N35,AND($N$40=$N35,$O$40&gt;$O35))),1,"")</f>
        <v>1</v>
      </c>
      <c r="CX35" s="17">
        <f>IF(AND(Участники!$A35&lt;&gt;"",OR($N$41&gt;$N35,AND($N$41=$N35,$O$41&gt;$O35))),1,"")</f>
        <v>1</v>
      </c>
      <c r="CY35" s="17">
        <f>IF(AND(Участники!$A35&lt;&gt;"",OR($N$42&gt;$N35,AND($N$42=$N35,$O$42&gt;$O35))),1,"")</f>
        <v>1</v>
      </c>
      <c r="CZ35" s="17">
        <f>IF(AND(Участники!$A35&lt;&gt;"",OR($N$43&gt;$N35,AND($N$43=$N35,$O$43&gt;$O35))),1,"")</f>
        <v>1</v>
      </c>
      <c r="DA35" s="17">
        <f>IF(AND(Участники!$A35&lt;&gt;"",OR($N$44&gt;$N35,AND($N$44=$N35,$O$44&gt;$O35))),1,"")</f>
        <v>1</v>
      </c>
      <c r="DB35" s="17">
        <f>IF(AND(Участники!$A35&lt;&gt;"",OR($N$45&gt;$N35,AND($N$45=$N35,$O$45&gt;$O35))),1,"")</f>
        <v>1</v>
      </c>
      <c r="DC35" s="17">
        <f>IF(AND(Участники!$A35&lt;&gt;"",OR($N$46&gt;$N35,AND($N$46=$N35,$O$46&gt;$O35))),1,"")</f>
        <v>1</v>
      </c>
      <c r="DD35" s="17">
        <f>IF(AND(Участники!$A35&lt;&gt;"",OR($N$47&gt;$N35,AND($N$47=$N35,$O$47&gt;$O35))),1,"")</f>
        <v>1</v>
      </c>
      <c r="DE35" s="17">
        <f>IF(AND(Участники!$A35&lt;&gt;"",OR($N$48&gt;$N35,AND($N$48=$N35,$O$48&gt;$O35))),1,"")</f>
        <v>1</v>
      </c>
      <c r="DF35" s="17">
        <f>IF(AND(Участники!$A35&lt;&gt;"",OR($N$49&gt;$N35,AND($N$49=$N35,$O$49&gt;$O35))),1,"")</f>
        <v>1</v>
      </c>
      <c r="DG35" s="17">
        <f>IF(AND(Участники!$A35&lt;&gt;"",OR($N$50&gt;$N35,AND($N$50=$N35,$O$50&gt;$O35))),1,"")</f>
        <v>1</v>
      </c>
      <c r="DH35" s="17">
        <f>IF(AND(Участники!$A35&lt;&gt;"",OR($N$51&gt;$N35,AND($N$51=$N35,$O$51&gt;$O35))),1,"")</f>
        <v>1</v>
      </c>
      <c r="DI35" s="17">
        <f>IF(AND(Участники!$A35&lt;&gt;"",OR($N$52&gt;$N35,AND($N$52=$N35,$O$52&gt;$O35))),1,"")</f>
        <v>1</v>
      </c>
      <c r="DJ35" s="17">
        <f>IF(AND(Участники!$A35&lt;&gt;"",OR($N$53&gt;$N35,AND($N$53=$N35,$O$53&gt;$O35))),1,"")</f>
        <v>1</v>
      </c>
      <c r="DK35" s="17">
        <f>IF(AND(Участники!$A35&lt;&gt;"",OR($N$54&gt;$N35,AND($N$54=$N35,$O$54&gt;$O35))),1,"")</f>
        <v>1</v>
      </c>
      <c r="DL35" s="17">
        <f>IF(AND(Участники!$A35&lt;&gt;"",OR($N$55&gt;$N35,AND($N$55=$N35,$O$55&gt;$O35))),1,"")</f>
        <v>1</v>
      </c>
      <c r="DM35" s="17">
        <f>IF(AND(Участники!$A35&lt;&gt;"",OR($N$56&gt;$N35,AND($N$56=$N35,$O$56&gt;$O35))),1,"")</f>
        <v>1</v>
      </c>
      <c r="DN35" s="17">
        <f>IF(AND(Участники!$A35&lt;&gt;"",OR($N$57&gt;$N35,AND($N$57=$N35,$O$57&gt;$O35))),1,"")</f>
        <v>1</v>
      </c>
      <c r="DO35" s="17">
        <f>IF(AND(Участники!$A35&lt;&gt;"",OR($N$58&gt;$N35,AND($N$58=$N35,$O$58&gt;$O35))),1,"")</f>
        <v>1</v>
      </c>
      <c r="DP35" s="17">
        <f>IF(AND(Участники!$A35&lt;&gt;"",OR($N$59&gt;$N35,AND($N$59=$N35,$O$59&gt;$O35))),1,"")</f>
        <v>1</v>
      </c>
      <c r="DQ35" s="17">
        <f>IF(AND(Участники!$A35&lt;&gt;"",OR($N$60&gt;$N35,AND($N$60=$N35,$O$60&gt;$O35))),1,"")</f>
        <v>1</v>
      </c>
    </row>
    <row r="36" spans="1:121" x14ac:dyDescent="0.25">
      <c r="A36" s="29" t="str">
        <f>IF(Участники!A36="","",Участники!A36)</f>
        <v xml:space="preserve">Кайфарсис </v>
      </c>
      <c r="B36" s="52"/>
      <c r="C36" s="52"/>
      <c r="D36" s="52">
        <v>1</v>
      </c>
      <c r="E36" s="52"/>
      <c r="F36" s="52"/>
      <c r="G36" s="52">
        <v>1</v>
      </c>
      <c r="H36" s="52"/>
      <c r="I36" s="52">
        <v>1</v>
      </c>
      <c r="J36" s="52">
        <v>1</v>
      </c>
      <c r="K36" s="52"/>
      <c r="L36" s="52"/>
      <c r="M36" s="52">
        <v>1</v>
      </c>
      <c r="N36" s="15">
        <f>IF(Участники!A36="","",COUNTA(B36:M36))</f>
        <v>5</v>
      </c>
      <c r="O36" s="15">
        <f>IF(Участники!A36="","",SUMPRODUCT(B$8:M$8,B96:M96))</f>
        <v>38</v>
      </c>
      <c r="P36" s="15" t="str">
        <f>IF(Участники!A36="","",IF($AS$61+1=Участники!$B$6-CS$61,$AS$61+1,CONCATENATE($AS$61+1,"-",Участники!$B$6-CS$61)))</f>
        <v>25-26</v>
      </c>
      <c r="T36" s="17" t="str">
        <f>IF(AND(Участники!$A36&lt;&gt;"",OR($N$11&lt;$N36,AND($N$11=$N36,$O$11&lt;$O36))),1,"")</f>
        <v/>
      </c>
      <c r="U36" s="17" t="str">
        <f>IF(AND(Участники!$A36&lt;&gt;"",OR($N$12&lt;$N36,AND($N$12=$N36,$O$12&lt;$O36))),1,"")</f>
        <v/>
      </c>
      <c r="V36" s="17" t="str">
        <f>IF(AND(Участники!$A36&lt;&gt;"",OR($N$13&lt;$N36,AND($N$13=$N36,$O$13&lt;$O36))),1,"")</f>
        <v/>
      </c>
      <c r="W36" s="17">
        <f>IF(AND(Участники!$A36&lt;&gt;"",OR($N$14&lt;$N36,AND($N$14=$N36,$O$14&lt;$O36))),1,"")</f>
        <v>1</v>
      </c>
      <c r="X36" s="17" t="str">
        <f>IF(AND(Участники!$A36&lt;&gt;"",OR($N$15&lt;$N36,AND($N$15=$N36,$O$15&lt;$O36))),1,"")</f>
        <v/>
      </c>
      <c r="Y36" s="17" t="str">
        <f>IF(AND(Участники!$A36&lt;&gt;"",OR($N$16&lt;$N36,AND($N$16=$N36,$O$16&lt;$O36))),1,"")</f>
        <v/>
      </c>
      <c r="Z36" s="17" t="str">
        <f>IF(AND(Участники!$A36&lt;&gt;"",OR($N$17&lt;$N36,AND($N$17=$N36,$O$17&lt;$O36))),1,"")</f>
        <v/>
      </c>
      <c r="AA36" s="17" t="str">
        <f>IF(AND(Участники!$A36&lt;&gt;"",OR($N$18&lt;$N36,AND($N$18=$N36,$O$18&lt;$O36))),1,"")</f>
        <v/>
      </c>
      <c r="AB36" s="17" t="str">
        <f>IF(AND(Участники!$A36&lt;&gt;"",OR($N$19&lt;$N36,AND($N$19=$N36,$O$19&lt;$O36))),1,"")</f>
        <v/>
      </c>
      <c r="AC36" s="17" t="str">
        <f>IF(AND(Участники!$A36&lt;&gt;"",OR($N$20&lt;$N36,AND($N$20=$N36,$O$20&lt;$O36))),1,"")</f>
        <v/>
      </c>
      <c r="AD36" s="17" t="str">
        <f>IF(AND(Участники!$A36&lt;&gt;"",OR($N$21&lt;$N36,AND($N$21=$N36,$O$21&lt;$O36))),1,"")</f>
        <v/>
      </c>
      <c r="AE36" s="17" t="str">
        <f>IF(AND(Участники!$A36&lt;&gt;"",OR($N$22&lt;$N36,AND($N$22=$N36,$O$22&lt;$O36))),1,"")</f>
        <v/>
      </c>
      <c r="AF36" s="17">
        <f>IF(AND(Участники!$A36&lt;&gt;"",OR($N$23&lt;$N36,AND($N$23=$N36,$O$23&lt;$O36))),1,"")</f>
        <v>1</v>
      </c>
      <c r="AG36" s="17">
        <f>IF(AND(Участники!$A36&lt;&gt;"",OR($N$24&lt;$N36,AND($N$24=$N36,$O$24&lt;$O36))),1,"")</f>
        <v>1</v>
      </c>
      <c r="AH36" s="17" t="str">
        <f>IF(AND(Участники!$A36&lt;&gt;"",OR($N$25&lt;$N36,AND($N$25=$N36,$O$25&lt;$O36))),1,"")</f>
        <v/>
      </c>
      <c r="AI36" s="17" t="str">
        <f>IF(AND(Участники!$A36&lt;&gt;"",OR($N$26&lt;$N36,AND($N$26=$N36,$O$26&lt;$O36))),1,"")</f>
        <v/>
      </c>
      <c r="AJ36" s="17" t="str">
        <f>IF(AND(Участники!$A36&lt;&gt;"",OR($N$27&lt;$N36,AND($N$27=$N36,$O$27&lt;$O36))),1,"")</f>
        <v/>
      </c>
      <c r="AK36" s="17" t="str">
        <f>IF(AND(Участники!$A36&lt;&gt;"",OR($N$28&lt;$N36,AND($N$28=$N36,$O$28&lt;$O36))),1,"")</f>
        <v/>
      </c>
      <c r="AL36" s="17" t="str">
        <f>IF(AND(Участники!$A36&lt;&gt;"",OR($N$29&lt;$N36,AND($N$29=$N36,$O$29&lt;$O36))),1,"")</f>
        <v/>
      </c>
      <c r="AM36" s="17" t="str">
        <f>IF(AND(Участники!$A36&lt;&gt;"",OR($N$30&lt;$N36,AND($N$30=$N36,$O$30&lt;$O36))),1,"")</f>
        <v/>
      </c>
      <c r="AN36" s="17" t="str">
        <f>IF(AND(Участники!$A36&lt;&gt;"",OR($N$31&lt;$N36,AND($N$31=$N36,$O$31&lt;$O36))),1,"")</f>
        <v/>
      </c>
      <c r="AO36" s="17" t="str">
        <f>IF(AND(Участники!$A36&lt;&gt;"",OR($N$32&lt;$N36,AND($N$32=$N36,$O$32&lt;$O36))),1,"")</f>
        <v/>
      </c>
      <c r="AP36" s="17" t="str">
        <f>IF(AND(Участники!$A36&lt;&gt;"",OR($N$33&lt;$N36,AND($N$33=$N36,$O$33&lt;$O36))),1,"")</f>
        <v/>
      </c>
      <c r="AQ36" s="17" t="str">
        <f>IF(AND(Участники!$A36&lt;&gt;"",OR($N$34&lt;$N36,AND($N$34=$N36,$O$34&lt;$O36))),1,"")</f>
        <v/>
      </c>
      <c r="AR36" s="17" t="str">
        <f>IF(AND(Участники!$A36&lt;&gt;"",OR($N$35&lt;$N36,AND($N$35=$N36,$O$35&lt;$O36))),1,"")</f>
        <v/>
      </c>
      <c r="AS36" s="16" t="str">
        <f>IF(AND(Участники!$A36&lt;&gt;"",OR($N$36&lt;$N36,AND($N$36=$N36,$O$36&lt;$O36))),1,"")</f>
        <v/>
      </c>
      <c r="AT36" s="17" t="str">
        <f>IF(AND(Участники!$A36&lt;&gt;"",OR($N$37&lt;$N36,AND($N$37=$N36,$O$37&lt;$O36))),1,"")</f>
        <v/>
      </c>
      <c r="AU36" s="17" t="str">
        <f>IF(AND(Участники!$A36&lt;&gt;"",OR($N$38&lt;$N36,AND($N$38=$N36,$O$38&lt;$O36))),1,"")</f>
        <v/>
      </c>
      <c r="AV36" s="17">
        <f>IF(AND(Участники!$A36&lt;&gt;"",OR($N$39&lt;$N36,AND($N$39=$N36,$O$39&lt;$O36))),1,"")</f>
        <v>1</v>
      </c>
      <c r="AW36" s="17" t="str">
        <f>IF(AND(Участники!$A36&lt;&gt;"",OR($N$40&lt;$N36,AND($N$40=$N36,$O$40&lt;$O36))),1,"")</f>
        <v/>
      </c>
      <c r="AX36" s="17" t="str">
        <f>IF(AND(Участники!$A36&lt;&gt;"",OR($N$41&lt;$N36,AND($N$41=$N36,$O$41&lt;$O36))),1,"")</f>
        <v/>
      </c>
      <c r="AY36" s="17" t="str">
        <f>IF(AND(Участники!$A36&lt;&gt;"",OR($N$42&lt;$N36,AND($N$42=$N36,$O$42&lt;$O36))),1,"")</f>
        <v/>
      </c>
      <c r="AZ36" s="17" t="str">
        <f>IF(AND(Участники!$A36&lt;&gt;"",OR($N$43&lt;$N36,AND($N$43=$N36,$O$43&lt;$O36))),1,"")</f>
        <v/>
      </c>
      <c r="BA36" s="17" t="str">
        <f>IF(AND(Участники!$A36&lt;&gt;"",OR($N$44&lt;$N36,AND($N$44=$N36,$O$44&lt;$O36))),1,"")</f>
        <v/>
      </c>
      <c r="BB36" s="17" t="str">
        <f>IF(AND(Участники!$A36&lt;&gt;"",OR($N$45&lt;$N36,AND($N$45=$N36,$O$45&lt;$O36))),1,"")</f>
        <v/>
      </c>
      <c r="BC36" s="17" t="str">
        <f>IF(AND(Участники!$A36&lt;&gt;"",OR($N$46&lt;$N36,AND($N$46=$N36,$O$46&lt;$O36))),1,"")</f>
        <v/>
      </c>
      <c r="BD36" s="17" t="str">
        <f>IF(AND(Участники!$A36&lt;&gt;"",OR($N$47&lt;$N36,AND($N$47=$N36,$O$47&lt;$O36))),1,"")</f>
        <v/>
      </c>
      <c r="BE36" s="17" t="str">
        <f>IF(AND(Участники!$A36&lt;&gt;"",OR($N$48&lt;$N36,AND($N$48=$N36,$O$48&lt;$O36))),1,"")</f>
        <v/>
      </c>
      <c r="BF36" s="17" t="str">
        <f>IF(AND(Участники!$A36&lt;&gt;"",OR($N$49&lt;$N36,AND($N$49=$N36,$O$49&lt;$O36))),1,"")</f>
        <v/>
      </c>
      <c r="BG36" s="17" t="str">
        <f>IF(AND(Участники!$A36&lt;&gt;"",OR($N$50&lt;$N36,AND($N$50=$N36,$O$50&lt;$O36))),1,"")</f>
        <v/>
      </c>
      <c r="BH36" s="17" t="str">
        <f>IF(AND(Участники!$A36&lt;&gt;"",OR($N$51&lt;$N36,AND($N$51=$N36,$O$51&lt;$O36))),1,"")</f>
        <v/>
      </c>
      <c r="BI36" s="17" t="str">
        <f>IF(AND(Участники!$A36&lt;&gt;"",OR($N$52&lt;$N36,AND($N$52=$N36,$O$52&lt;$O36))),1,"")</f>
        <v/>
      </c>
      <c r="BJ36" s="17" t="str">
        <f>IF(AND(Участники!$A36&lt;&gt;"",OR($N$53&lt;$N36,AND($N$53=$N36,$O$53&lt;$O36))),1,"")</f>
        <v/>
      </c>
      <c r="BK36" s="17" t="str">
        <f>IF(AND(Участники!$A36&lt;&gt;"",OR($N$54&lt;$N36,AND($N$54=$N36,$O$54&lt;$O36))),1,"")</f>
        <v/>
      </c>
      <c r="BL36" s="17" t="str">
        <f>IF(AND(Участники!$A36&lt;&gt;"",OR($N$55&lt;$N36,AND($N$55=$N36,$O$55&lt;$O36))),1,"")</f>
        <v/>
      </c>
      <c r="BM36" s="17" t="str">
        <f>IF(AND(Участники!$A36&lt;&gt;"",OR($N$56&lt;$N36,AND($N$56=$N36,$O$56&lt;$O36))),1,"")</f>
        <v/>
      </c>
      <c r="BN36" s="17" t="str">
        <f>IF(AND(Участники!$A36&lt;&gt;"",OR($N$57&lt;$N36,AND($N$57=$N36,$O$57&lt;$O36))),1,"")</f>
        <v/>
      </c>
      <c r="BO36" s="17" t="str">
        <f>IF(AND(Участники!$A36&lt;&gt;"",OR($N$58&lt;$N36,AND($N$58=$N36,$O$58&lt;$O36))),1,"")</f>
        <v/>
      </c>
      <c r="BP36" s="17" t="str">
        <f>IF(AND(Участники!$A36&lt;&gt;"",OR($N$59&lt;$N36,AND($N$59=$N36,$O$59&lt;$O36))),1,"")</f>
        <v/>
      </c>
      <c r="BQ36" s="17" t="str">
        <f>IF(AND(Участники!$A36&lt;&gt;"",OR($N$60&lt;$N36,AND($N$60=$N36,$O$60&lt;$O36))),1,"")</f>
        <v/>
      </c>
      <c r="BT36" s="17">
        <f>IF(AND(Участники!$A36&lt;&gt;"",OR($N$11&gt;$N36,AND($N$11=$N36,$O$11&gt;$O36))),1,"")</f>
        <v>1</v>
      </c>
      <c r="BU36" s="17">
        <f>IF(AND(Участники!$A36&lt;&gt;"",OR($N$12&gt;$N36,AND($N$12=$N36,$O$12&gt;$O36))),1,"")</f>
        <v>1</v>
      </c>
      <c r="BV36" s="17">
        <f>IF(AND(Участники!$A36&lt;&gt;"",OR($N$13&gt;$N36,AND($N$13=$N36,$O$13&gt;$O36))),1,"")</f>
        <v>1</v>
      </c>
      <c r="BW36" s="17" t="str">
        <f>IF(AND(Участники!$A36&lt;&gt;"",OR($N$14&gt;$N36,AND($N$14=$N36,$O$14&gt;$O36))),1,"")</f>
        <v/>
      </c>
      <c r="BX36" s="17">
        <f>IF(AND(Участники!$A36&lt;&gt;"",OR($N$15&gt;$N36,AND($N$15=$N36,$O$15&gt;$O36))),1,"")</f>
        <v>1</v>
      </c>
      <c r="BY36" s="17">
        <f>IF(AND(Участники!$A36&lt;&gt;"",OR($N$16&gt;$N36,AND($N$16=$N36,$O$16&gt;$O36))),1,"")</f>
        <v>1</v>
      </c>
      <c r="BZ36" s="17">
        <f>IF(AND(Участники!$A36&lt;&gt;"",OR($N$17&gt;$N36,AND($N$17=$N36,$O$17&gt;$O36))),1,"")</f>
        <v>1</v>
      </c>
      <c r="CA36" s="17">
        <f>IF(AND(Участники!$A36&lt;&gt;"",OR($N$18&gt;$N36,AND($N$18=$N36,$O$18&gt;$O36))),1,"")</f>
        <v>1</v>
      </c>
      <c r="CB36" s="17">
        <f>IF(AND(Участники!$A36&lt;&gt;"",OR($N$19&gt;$N36,AND($N$19=$N36,$O$19&gt;$O36))),1,"")</f>
        <v>1</v>
      </c>
      <c r="CC36" s="17">
        <f>IF(AND(Участники!$A36&lt;&gt;"",OR($N$20&gt;$N36,AND($N$20=$N36,$O$20&gt;$O36))),1,"")</f>
        <v>1</v>
      </c>
      <c r="CD36" s="17">
        <f>IF(AND(Участники!$A36&lt;&gt;"",OR($N$21&gt;$N36,AND($N$21=$N36,$O$21&gt;$O36))),1,"")</f>
        <v>1</v>
      </c>
      <c r="CE36" s="17">
        <f>IF(AND(Участники!$A36&lt;&gt;"",OR($N$22&gt;$N36,AND($N$22=$N36,$O$22&gt;$O36))),1,"")</f>
        <v>1</v>
      </c>
      <c r="CF36" s="17" t="str">
        <f>IF(AND(Участники!$A36&lt;&gt;"",OR($N$23&gt;$N36,AND($N$23=$N36,$O$23&gt;$O36))),1,"")</f>
        <v/>
      </c>
      <c r="CG36" s="17" t="str">
        <f>IF(AND(Участники!$A36&lt;&gt;"",OR($N$24&gt;$N36,AND($N$24=$N36,$O$24&gt;$O36))),1,"")</f>
        <v/>
      </c>
      <c r="CH36" s="17">
        <f>IF(AND(Участники!$A36&lt;&gt;"",OR($N$25&gt;$N36,AND($N$25=$N36,$O$25&gt;$O36))),1,"")</f>
        <v>1</v>
      </c>
      <c r="CI36" s="17">
        <f>IF(AND(Участники!$A36&lt;&gt;"",OR($N$26&gt;$N36,AND($N$26=$N36,$O$26&gt;$O36))),1,"")</f>
        <v>1</v>
      </c>
      <c r="CJ36" s="17">
        <f>IF(AND(Участники!$A36&lt;&gt;"",OR($N$27&gt;$N36,AND($N$27=$N36,$O$27&gt;$O36))),1,"")</f>
        <v>1</v>
      </c>
      <c r="CK36" s="17">
        <f>IF(AND(Участники!$A36&lt;&gt;"",OR($N$28&gt;$N36,AND($N$28=$N36,$O$28&gt;$O36))),1,"")</f>
        <v>1</v>
      </c>
      <c r="CL36" s="17">
        <f>IF(AND(Участники!$A36&lt;&gt;"",OR($N$29&gt;$N36,AND($N$29=$N36,$O$29&gt;$O36))),1,"")</f>
        <v>1</v>
      </c>
      <c r="CM36" s="17">
        <f>IF(AND(Участники!$A36&lt;&gt;"",OR($N$30&gt;$N36,AND($N$30=$N36,$O$30&gt;$O36))),1,"")</f>
        <v>1</v>
      </c>
      <c r="CN36" s="17" t="str">
        <f>IF(AND(Участники!$A36&lt;&gt;"",OR($N$31&gt;$N36,AND($N$31=$N36,$O$31&gt;$O36))),1,"")</f>
        <v/>
      </c>
      <c r="CO36" s="17">
        <f>IF(AND(Участники!$A36&lt;&gt;"",OR($N$32&gt;$N36,AND($N$32=$N36,$O$32&gt;$O36))),1,"")</f>
        <v>1</v>
      </c>
      <c r="CP36" s="17">
        <f>IF(AND(Участники!$A36&lt;&gt;"",OR($N$33&gt;$N36,AND($N$33=$N36,$O$33&gt;$O36))),1,"")</f>
        <v>1</v>
      </c>
      <c r="CQ36" s="17">
        <f>IF(AND(Участники!$A36&lt;&gt;"",OR($N$34&gt;$N36,AND($N$34=$N36,$O$34&gt;$O36))),1,"")</f>
        <v>1</v>
      </c>
      <c r="CR36" s="17">
        <f>IF(AND(Участники!$A36&lt;&gt;"",OR($N$35&gt;$N36,AND($N$35=$N36,$O$35&gt;$O36))),1,"")</f>
        <v>1</v>
      </c>
      <c r="CS36" s="16" t="str">
        <f>IF(AND(Участники!$A36&lt;&gt;"",OR($N$36&gt;$N36,AND($N$36=$N36,$O$36&gt;$O36))),1,"")</f>
        <v/>
      </c>
      <c r="CT36" s="17">
        <f>IF(AND(Участники!$A36&lt;&gt;"",OR($N$37&gt;$N36,AND($N$37=$N36,$O$37&gt;$O36))),1,"")</f>
        <v>1</v>
      </c>
      <c r="CU36" s="17">
        <f>IF(AND(Участники!$A36&lt;&gt;"",OR($N$38&gt;$N36,AND($N$38=$N36,$O$38&gt;$O36))),1,"")</f>
        <v>1</v>
      </c>
      <c r="CV36" s="17" t="str">
        <f>IF(AND(Участники!$A36&lt;&gt;"",OR($N$39&gt;$N36,AND($N$39=$N36,$O$39&gt;$O36))),1,"")</f>
        <v/>
      </c>
      <c r="CW36" s="17">
        <f>IF(AND(Участники!$A36&lt;&gt;"",OR($N$40&gt;$N36,AND($N$40=$N36,$O$40&gt;$O36))),1,"")</f>
        <v>1</v>
      </c>
      <c r="CX36" s="17">
        <f>IF(AND(Участники!$A36&lt;&gt;"",OR($N$41&gt;$N36,AND($N$41=$N36,$O$41&gt;$O36))),1,"")</f>
        <v>1</v>
      </c>
      <c r="CY36" s="17">
        <f>IF(AND(Участники!$A36&lt;&gt;"",OR($N$42&gt;$N36,AND($N$42=$N36,$O$42&gt;$O36))),1,"")</f>
        <v>1</v>
      </c>
      <c r="CZ36" s="17">
        <f>IF(AND(Участники!$A36&lt;&gt;"",OR($N$43&gt;$N36,AND($N$43=$N36,$O$43&gt;$O36))),1,"")</f>
        <v>1</v>
      </c>
      <c r="DA36" s="17">
        <f>IF(AND(Участники!$A36&lt;&gt;"",OR($N$44&gt;$N36,AND($N$44=$N36,$O$44&gt;$O36))),1,"")</f>
        <v>1</v>
      </c>
      <c r="DB36" s="17">
        <f>IF(AND(Участники!$A36&lt;&gt;"",OR($N$45&gt;$N36,AND($N$45=$N36,$O$45&gt;$O36))),1,"")</f>
        <v>1</v>
      </c>
      <c r="DC36" s="17">
        <f>IF(AND(Участники!$A36&lt;&gt;"",OR($N$46&gt;$N36,AND($N$46=$N36,$O$46&gt;$O36))),1,"")</f>
        <v>1</v>
      </c>
      <c r="DD36" s="17">
        <f>IF(AND(Участники!$A36&lt;&gt;"",OR($N$47&gt;$N36,AND($N$47=$N36,$O$47&gt;$O36))),1,"")</f>
        <v>1</v>
      </c>
      <c r="DE36" s="17">
        <f>IF(AND(Участники!$A36&lt;&gt;"",OR($N$48&gt;$N36,AND($N$48=$N36,$O$48&gt;$O36))),1,"")</f>
        <v>1</v>
      </c>
      <c r="DF36" s="17">
        <f>IF(AND(Участники!$A36&lt;&gt;"",OR($N$49&gt;$N36,AND($N$49=$N36,$O$49&gt;$O36))),1,"")</f>
        <v>1</v>
      </c>
      <c r="DG36" s="17">
        <f>IF(AND(Участники!$A36&lt;&gt;"",OR($N$50&gt;$N36,AND($N$50=$N36,$O$50&gt;$O36))),1,"")</f>
        <v>1</v>
      </c>
      <c r="DH36" s="17">
        <f>IF(AND(Участники!$A36&lt;&gt;"",OR($N$51&gt;$N36,AND($N$51=$N36,$O$51&gt;$O36))),1,"")</f>
        <v>1</v>
      </c>
      <c r="DI36" s="17">
        <f>IF(AND(Участники!$A36&lt;&gt;"",OR($N$52&gt;$N36,AND($N$52=$N36,$O$52&gt;$O36))),1,"")</f>
        <v>1</v>
      </c>
      <c r="DJ36" s="17">
        <f>IF(AND(Участники!$A36&lt;&gt;"",OR($N$53&gt;$N36,AND($N$53=$N36,$O$53&gt;$O36))),1,"")</f>
        <v>1</v>
      </c>
      <c r="DK36" s="17">
        <f>IF(AND(Участники!$A36&lt;&gt;"",OR($N$54&gt;$N36,AND($N$54=$N36,$O$54&gt;$O36))),1,"")</f>
        <v>1</v>
      </c>
      <c r="DL36" s="17">
        <f>IF(AND(Участники!$A36&lt;&gt;"",OR($N$55&gt;$N36,AND($N$55=$N36,$O$55&gt;$O36))),1,"")</f>
        <v>1</v>
      </c>
      <c r="DM36" s="17">
        <f>IF(AND(Участники!$A36&lt;&gt;"",OR($N$56&gt;$N36,AND($N$56=$N36,$O$56&gt;$O36))),1,"")</f>
        <v>1</v>
      </c>
      <c r="DN36" s="17">
        <f>IF(AND(Участники!$A36&lt;&gt;"",OR($N$57&gt;$N36,AND($N$57=$N36,$O$57&gt;$O36))),1,"")</f>
        <v>1</v>
      </c>
      <c r="DO36" s="17">
        <f>IF(AND(Участники!$A36&lt;&gt;"",OR($N$58&gt;$N36,AND($N$58=$N36,$O$58&gt;$O36))),1,"")</f>
        <v>1</v>
      </c>
      <c r="DP36" s="17">
        <f>IF(AND(Участники!$A36&lt;&gt;"",OR($N$59&gt;$N36,AND($N$59=$N36,$O$59&gt;$O36))),1,"")</f>
        <v>1</v>
      </c>
      <c r="DQ36" s="17">
        <f>IF(AND(Участники!$A36&lt;&gt;"",OR($N$60&gt;$N36,AND($N$60=$N36,$O$60&gt;$O36))),1,"")</f>
        <v>1</v>
      </c>
    </row>
    <row r="37" spans="1:121" x14ac:dyDescent="0.25">
      <c r="A37" s="29" t="str">
        <f>IF(Участники!A37="","",Участники!A37)</f>
        <v>Социологини</v>
      </c>
      <c r="B37" s="52"/>
      <c r="C37" s="52"/>
      <c r="D37" s="52">
        <v>1</v>
      </c>
      <c r="E37" s="52">
        <v>1</v>
      </c>
      <c r="F37" s="52"/>
      <c r="G37" s="52"/>
      <c r="H37" s="52"/>
      <c r="I37" s="52">
        <v>1</v>
      </c>
      <c r="J37" s="52">
        <v>1</v>
      </c>
      <c r="K37" s="52">
        <v>1</v>
      </c>
      <c r="L37" s="52">
        <v>1</v>
      </c>
      <c r="M37" s="52">
        <v>1</v>
      </c>
      <c r="N37" s="15">
        <f>IF(Участники!A37="","",COUNTA(B37:M37))</f>
        <v>7</v>
      </c>
      <c r="O37" s="15">
        <f>IF(Участники!A37="","",SUMPRODUCT(B$8:M$8,B97:M97))</f>
        <v>75</v>
      </c>
      <c r="P37" s="15">
        <f>IF(Участники!A37="","",IF($AT$61+1=Участники!$B$6-CT$61,$AT$61+1,CONCATENATE($AT$61+1,"-",Участники!$B$6-CT$61)))</f>
        <v>14</v>
      </c>
      <c r="T37" s="17" t="str">
        <f>IF(AND(Участники!$A37&lt;&gt;"",OR($N$11&lt;$N37,AND($N$11=$N37,$O$11&lt;$O37))),1,"")</f>
        <v/>
      </c>
      <c r="U37" s="17">
        <f>IF(AND(Участники!$A37&lt;&gt;"",OR($N$12&lt;$N37,AND($N$12=$N37,$O$12&lt;$O37))),1,"")</f>
        <v>1</v>
      </c>
      <c r="V37" s="17">
        <f>IF(AND(Участники!$A37&lt;&gt;"",OR($N$13&lt;$N37,AND($N$13=$N37,$O$13&lt;$O37))),1,"")</f>
        <v>1</v>
      </c>
      <c r="W37" s="17">
        <f>IF(AND(Участники!$A37&lt;&gt;"",OR($N$14&lt;$N37,AND($N$14=$N37,$O$14&lt;$O37))),1,"")</f>
        <v>1</v>
      </c>
      <c r="X37" s="17" t="str">
        <f>IF(AND(Участники!$A37&lt;&gt;"",OR($N$15&lt;$N37,AND($N$15=$N37,$O$15&lt;$O37))),1,"")</f>
        <v/>
      </c>
      <c r="Y37" s="17">
        <f>IF(AND(Участники!$A37&lt;&gt;"",OR($N$16&lt;$N37,AND($N$16=$N37,$O$16&lt;$O37))),1,"")</f>
        <v>1</v>
      </c>
      <c r="Z37" s="17" t="str">
        <f>IF(AND(Участники!$A37&lt;&gt;"",OR($N$17&lt;$N37,AND($N$17=$N37,$O$17&lt;$O37))),1,"")</f>
        <v/>
      </c>
      <c r="AA37" s="17" t="str">
        <f>IF(AND(Участники!$A37&lt;&gt;"",OR($N$18&lt;$N37,AND($N$18=$N37,$O$18&lt;$O37))),1,"")</f>
        <v/>
      </c>
      <c r="AB37" s="17" t="str">
        <f>IF(AND(Участники!$A37&lt;&gt;"",OR($N$19&lt;$N37,AND($N$19=$N37,$O$19&lt;$O37))),1,"")</f>
        <v/>
      </c>
      <c r="AC37" s="17" t="str">
        <f>IF(AND(Участники!$A37&lt;&gt;"",OR($N$20&lt;$N37,AND($N$20=$N37,$O$20&lt;$O37))),1,"")</f>
        <v/>
      </c>
      <c r="AD37" s="17" t="str">
        <f>IF(AND(Участники!$A37&lt;&gt;"",OR($N$21&lt;$N37,AND($N$21=$N37,$O$21&lt;$O37))),1,"")</f>
        <v/>
      </c>
      <c r="AE37" s="17" t="str">
        <f>IF(AND(Участники!$A37&lt;&gt;"",OR($N$22&lt;$N37,AND($N$22=$N37,$O$22&lt;$O37))),1,"")</f>
        <v/>
      </c>
      <c r="AF37" s="17">
        <f>IF(AND(Участники!$A37&lt;&gt;"",OR($N$23&lt;$N37,AND($N$23=$N37,$O$23&lt;$O37))),1,"")</f>
        <v>1</v>
      </c>
      <c r="AG37" s="17">
        <f>IF(AND(Участники!$A37&lt;&gt;"",OR($N$24&lt;$N37,AND($N$24=$N37,$O$24&lt;$O37))),1,"")</f>
        <v>1</v>
      </c>
      <c r="AH37" s="17" t="str">
        <f>IF(AND(Участники!$A37&lt;&gt;"",OR($N$25&lt;$N37,AND($N$25=$N37,$O$25&lt;$O37))),1,"")</f>
        <v/>
      </c>
      <c r="AI37" s="17">
        <f>IF(AND(Участники!$A37&lt;&gt;"",OR($N$26&lt;$N37,AND($N$26=$N37,$O$26&lt;$O37))),1,"")</f>
        <v>1</v>
      </c>
      <c r="AJ37" s="17" t="str">
        <f>IF(AND(Участники!$A37&lt;&gt;"",OR($N$27&lt;$N37,AND($N$27=$N37,$O$27&lt;$O37))),1,"")</f>
        <v/>
      </c>
      <c r="AK37" s="17">
        <f>IF(AND(Участники!$A37&lt;&gt;"",OR($N$28&lt;$N37,AND($N$28=$N37,$O$28&lt;$O37))),1,"")</f>
        <v>1</v>
      </c>
      <c r="AL37" s="17">
        <f>IF(AND(Участники!$A37&lt;&gt;"",OR($N$29&lt;$N37,AND($N$29=$N37,$O$29&lt;$O37))),1,"")</f>
        <v>1</v>
      </c>
      <c r="AM37" s="17">
        <f>IF(AND(Участники!$A37&lt;&gt;"",OR($N$30&lt;$N37,AND($N$30=$N37,$O$30&lt;$O37))),1,"")</f>
        <v>1</v>
      </c>
      <c r="AN37" s="17">
        <f>IF(AND(Участники!$A37&lt;&gt;"",OR($N$31&lt;$N37,AND($N$31=$N37,$O$31&lt;$O37))),1,"")</f>
        <v>1</v>
      </c>
      <c r="AO37" s="17" t="str">
        <f>IF(AND(Участники!$A37&lt;&gt;"",OR($N$32&lt;$N37,AND($N$32=$N37,$O$32&lt;$O37))),1,"")</f>
        <v/>
      </c>
      <c r="AP37" s="17">
        <f>IF(AND(Участники!$A37&lt;&gt;"",OR($N$33&lt;$N37,AND($N$33=$N37,$O$33&lt;$O37))),1,"")</f>
        <v>1</v>
      </c>
      <c r="AQ37" s="17" t="str">
        <f>IF(AND(Участники!$A37&lt;&gt;"",OR($N$34&lt;$N37,AND($N$34=$N37,$O$34&lt;$O37))),1,"")</f>
        <v/>
      </c>
      <c r="AR37" s="17">
        <f>IF(AND(Участники!$A37&lt;&gt;"",OR($N$35&lt;$N37,AND($N$35=$N37,$O$35&lt;$O37))),1,"")</f>
        <v>1</v>
      </c>
      <c r="AS37" s="17">
        <f>IF(AND(Участники!$A37&lt;&gt;"",OR($N$36&lt;$N37,AND($N$36=$N37,$O$36&lt;$O37))),1,"")</f>
        <v>1</v>
      </c>
      <c r="AT37" s="16" t="str">
        <f>IF(AND(Участники!$A37&lt;&gt;"",OR($N$37&lt;$N37,AND($N$37=$N37,$O$37&lt;$O37))),1,"")</f>
        <v/>
      </c>
      <c r="AU37" s="17">
        <f>IF(AND(Участники!$A37&lt;&gt;"",OR($N$38&lt;$N37,AND($N$38=$N37,$O$38&lt;$O37))),1,"")</f>
        <v>1</v>
      </c>
      <c r="AV37" s="17">
        <f>IF(AND(Участники!$A37&lt;&gt;"",OR($N$39&lt;$N37,AND($N$39=$N37,$O$39&lt;$O37))),1,"")</f>
        <v>1</v>
      </c>
      <c r="AW37" s="17" t="str">
        <f>IF(AND(Участники!$A37&lt;&gt;"",OR($N$40&lt;$N37,AND($N$40=$N37,$O$40&lt;$O37))),1,"")</f>
        <v/>
      </c>
      <c r="AX37" s="17" t="str">
        <f>IF(AND(Участники!$A37&lt;&gt;"",OR($N$41&lt;$N37,AND($N$41=$N37,$O$41&lt;$O37))),1,"")</f>
        <v/>
      </c>
      <c r="AY37" s="17" t="str">
        <f>IF(AND(Участники!$A37&lt;&gt;"",OR($N$42&lt;$N37,AND($N$42=$N37,$O$42&lt;$O37))),1,"")</f>
        <v/>
      </c>
      <c r="AZ37" s="17" t="str">
        <f>IF(AND(Участники!$A37&lt;&gt;"",OR($N$43&lt;$N37,AND($N$43=$N37,$O$43&lt;$O37))),1,"")</f>
        <v/>
      </c>
      <c r="BA37" s="17" t="str">
        <f>IF(AND(Участники!$A37&lt;&gt;"",OR($N$44&lt;$N37,AND($N$44=$N37,$O$44&lt;$O37))),1,"")</f>
        <v/>
      </c>
      <c r="BB37" s="17" t="str">
        <f>IF(AND(Участники!$A37&lt;&gt;"",OR($N$45&lt;$N37,AND($N$45=$N37,$O$45&lt;$O37))),1,"")</f>
        <v/>
      </c>
      <c r="BC37" s="17" t="str">
        <f>IF(AND(Участники!$A37&lt;&gt;"",OR($N$46&lt;$N37,AND($N$46=$N37,$O$46&lt;$O37))),1,"")</f>
        <v/>
      </c>
      <c r="BD37" s="17" t="str">
        <f>IF(AND(Участники!$A37&lt;&gt;"",OR($N$47&lt;$N37,AND($N$47=$N37,$O$47&lt;$O37))),1,"")</f>
        <v/>
      </c>
      <c r="BE37" s="17" t="str">
        <f>IF(AND(Участники!$A37&lt;&gt;"",OR($N$48&lt;$N37,AND($N$48=$N37,$O$48&lt;$O37))),1,"")</f>
        <v/>
      </c>
      <c r="BF37" s="17" t="str">
        <f>IF(AND(Участники!$A37&lt;&gt;"",OR($N$49&lt;$N37,AND($N$49=$N37,$O$49&lt;$O37))),1,"")</f>
        <v/>
      </c>
      <c r="BG37" s="17" t="str">
        <f>IF(AND(Участники!$A37&lt;&gt;"",OR($N$50&lt;$N37,AND($N$50=$N37,$O$50&lt;$O37))),1,"")</f>
        <v/>
      </c>
      <c r="BH37" s="17" t="str">
        <f>IF(AND(Участники!$A37&lt;&gt;"",OR($N$51&lt;$N37,AND($N$51=$N37,$O$51&lt;$O37))),1,"")</f>
        <v/>
      </c>
      <c r="BI37" s="17" t="str">
        <f>IF(AND(Участники!$A37&lt;&gt;"",OR($N$52&lt;$N37,AND($N$52=$N37,$O$52&lt;$O37))),1,"")</f>
        <v/>
      </c>
      <c r="BJ37" s="17" t="str">
        <f>IF(AND(Участники!$A37&lt;&gt;"",OR($N$53&lt;$N37,AND($N$53=$N37,$O$53&lt;$O37))),1,"")</f>
        <v/>
      </c>
      <c r="BK37" s="17" t="str">
        <f>IF(AND(Участники!$A37&lt;&gt;"",OR($N$54&lt;$N37,AND($N$54=$N37,$O$54&lt;$O37))),1,"")</f>
        <v/>
      </c>
      <c r="BL37" s="17" t="str">
        <f>IF(AND(Участники!$A37&lt;&gt;"",OR($N$55&lt;$N37,AND($N$55=$N37,$O$55&lt;$O37))),1,"")</f>
        <v/>
      </c>
      <c r="BM37" s="17" t="str">
        <f>IF(AND(Участники!$A37&lt;&gt;"",OR($N$56&lt;$N37,AND($N$56=$N37,$O$56&lt;$O37))),1,"")</f>
        <v/>
      </c>
      <c r="BN37" s="17" t="str">
        <f>IF(AND(Участники!$A37&lt;&gt;"",OR($N$57&lt;$N37,AND($N$57=$N37,$O$57&lt;$O37))),1,"")</f>
        <v/>
      </c>
      <c r="BO37" s="17" t="str">
        <f>IF(AND(Участники!$A37&lt;&gt;"",OR($N$58&lt;$N37,AND($N$58=$N37,$O$58&lt;$O37))),1,"")</f>
        <v/>
      </c>
      <c r="BP37" s="17" t="str">
        <f>IF(AND(Участники!$A37&lt;&gt;"",OR($N$59&lt;$N37,AND($N$59=$N37,$O$59&lt;$O37))),1,"")</f>
        <v/>
      </c>
      <c r="BQ37" s="17" t="str">
        <f>IF(AND(Участники!$A37&lt;&gt;"",OR($N$60&lt;$N37,AND($N$60=$N37,$O$60&lt;$O37))),1,"")</f>
        <v/>
      </c>
      <c r="BT37" s="17">
        <f>IF(AND(Участники!$A37&lt;&gt;"",OR($N$11&gt;$N37,AND($N$11=$N37,$O$11&gt;$O37))),1,"")</f>
        <v>1</v>
      </c>
      <c r="BU37" s="17" t="str">
        <f>IF(AND(Участники!$A37&lt;&gt;"",OR($N$12&gt;$N37,AND($N$12=$N37,$O$12&gt;$O37))),1,"")</f>
        <v/>
      </c>
      <c r="BV37" s="17" t="str">
        <f>IF(AND(Участники!$A37&lt;&gt;"",OR($N$13&gt;$N37,AND($N$13=$N37,$O$13&gt;$O37))),1,"")</f>
        <v/>
      </c>
      <c r="BW37" s="17" t="str">
        <f>IF(AND(Участники!$A37&lt;&gt;"",OR($N$14&gt;$N37,AND($N$14=$N37,$O$14&gt;$O37))),1,"")</f>
        <v/>
      </c>
      <c r="BX37" s="17">
        <f>IF(AND(Участники!$A37&lt;&gt;"",OR($N$15&gt;$N37,AND($N$15=$N37,$O$15&gt;$O37))),1,"")</f>
        <v>1</v>
      </c>
      <c r="BY37" s="17" t="str">
        <f>IF(AND(Участники!$A37&lt;&gt;"",OR($N$16&gt;$N37,AND($N$16=$N37,$O$16&gt;$O37))),1,"")</f>
        <v/>
      </c>
      <c r="BZ37" s="17">
        <f>IF(AND(Участники!$A37&lt;&gt;"",OR($N$17&gt;$N37,AND($N$17=$N37,$O$17&gt;$O37))),1,"")</f>
        <v>1</v>
      </c>
      <c r="CA37" s="17">
        <f>IF(AND(Участники!$A37&lt;&gt;"",OR($N$18&gt;$N37,AND($N$18=$N37,$O$18&gt;$O37))),1,"")</f>
        <v>1</v>
      </c>
      <c r="CB37" s="17">
        <f>IF(AND(Участники!$A37&lt;&gt;"",OR($N$19&gt;$N37,AND($N$19=$N37,$O$19&gt;$O37))),1,"")</f>
        <v>1</v>
      </c>
      <c r="CC37" s="17">
        <f>IF(AND(Участники!$A37&lt;&gt;"",OR($N$20&gt;$N37,AND($N$20=$N37,$O$20&gt;$O37))),1,"")</f>
        <v>1</v>
      </c>
      <c r="CD37" s="17">
        <f>IF(AND(Участники!$A37&lt;&gt;"",OR($N$21&gt;$N37,AND($N$21=$N37,$O$21&gt;$O37))),1,"")</f>
        <v>1</v>
      </c>
      <c r="CE37" s="17">
        <f>IF(AND(Участники!$A37&lt;&gt;"",OR($N$22&gt;$N37,AND($N$22=$N37,$O$22&gt;$O37))),1,"")</f>
        <v>1</v>
      </c>
      <c r="CF37" s="17" t="str">
        <f>IF(AND(Участники!$A37&lt;&gt;"",OR($N$23&gt;$N37,AND($N$23=$N37,$O$23&gt;$O37))),1,"")</f>
        <v/>
      </c>
      <c r="CG37" s="17" t="str">
        <f>IF(AND(Участники!$A37&lt;&gt;"",OR($N$24&gt;$N37,AND($N$24=$N37,$O$24&gt;$O37))),1,"")</f>
        <v/>
      </c>
      <c r="CH37" s="17">
        <f>IF(AND(Участники!$A37&lt;&gt;"",OR($N$25&gt;$N37,AND($N$25=$N37,$O$25&gt;$O37))),1,"")</f>
        <v>1</v>
      </c>
      <c r="CI37" s="17" t="str">
        <f>IF(AND(Участники!$A37&lt;&gt;"",OR($N$26&gt;$N37,AND($N$26=$N37,$O$26&gt;$O37))),1,"")</f>
        <v/>
      </c>
      <c r="CJ37" s="17">
        <f>IF(AND(Участники!$A37&lt;&gt;"",OR($N$27&gt;$N37,AND($N$27=$N37,$O$27&gt;$O37))),1,"")</f>
        <v>1</v>
      </c>
      <c r="CK37" s="17" t="str">
        <f>IF(AND(Участники!$A37&lt;&gt;"",OR($N$28&gt;$N37,AND($N$28=$N37,$O$28&gt;$O37))),1,"")</f>
        <v/>
      </c>
      <c r="CL37" s="17" t="str">
        <f>IF(AND(Участники!$A37&lt;&gt;"",OR($N$29&gt;$N37,AND($N$29=$N37,$O$29&gt;$O37))),1,"")</f>
        <v/>
      </c>
      <c r="CM37" s="17" t="str">
        <f>IF(AND(Участники!$A37&lt;&gt;"",OR($N$30&gt;$N37,AND($N$30=$N37,$O$30&gt;$O37))),1,"")</f>
        <v/>
      </c>
      <c r="CN37" s="17" t="str">
        <f>IF(AND(Участники!$A37&lt;&gt;"",OR($N$31&gt;$N37,AND($N$31=$N37,$O$31&gt;$O37))),1,"")</f>
        <v/>
      </c>
      <c r="CO37" s="17">
        <f>IF(AND(Участники!$A37&lt;&gt;"",OR($N$32&gt;$N37,AND($N$32=$N37,$O$32&gt;$O37))),1,"")</f>
        <v>1</v>
      </c>
      <c r="CP37" s="17" t="str">
        <f>IF(AND(Участники!$A37&lt;&gt;"",OR($N$33&gt;$N37,AND($N$33=$N37,$O$33&gt;$O37))),1,"")</f>
        <v/>
      </c>
      <c r="CQ37" s="17">
        <f>IF(AND(Участники!$A37&lt;&gt;"",OR($N$34&gt;$N37,AND($N$34=$N37,$O$34&gt;$O37))),1,"")</f>
        <v>1</v>
      </c>
      <c r="CR37" s="17" t="str">
        <f>IF(AND(Участники!$A37&lt;&gt;"",OR($N$35&gt;$N37,AND($N$35=$N37,$O$35&gt;$O37))),1,"")</f>
        <v/>
      </c>
      <c r="CS37" s="17" t="str">
        <f>IF(AND(Участники!$A37&lt;&gt;"",OR($N$36&gt;$N37,AND($N$36=$N37,$O$36&gt;$O37))),1,"")</f>
        <v/>
      </c>
      <c r="CT37" s="16" t="str">
        <f>IF(AND(Участники!$A37&lt;&gt;"",OR($N$37&gt;$N37,AND($N$37=$N37,$O$37&gt;$O37))),1,"")</f>
        <v/>
      </c>
      <c r="CU37" s="17" t="str">
        <f>IF(AND(Участники!$A37&lt;&gt;"",OR($N$38&gt;$N37,AND($N$38=$N37,$O$38&gt;$O37))),1,"")</f>
        <v/>
      </c>
      <c r="CV37" s="17" t="str">
        <f>IF(AND(Участники!$A37&lt;&gt;"",OR($N$39&gt;$N37,AND($N$39=$N37,$O$39&gt;$O37))),1,"")</f>
        <v/>
      </c>
      <c r="CW37" s="17">
        <f>IF(AND(Участники!$A37&lt;&gt;"",OR($N$40&gt;$N37,AND($N$40=$N37,$O$40&gt;$O37))),1,"")</f>
        <v>1</v>
      </c>
      <c r="CX37" s="17">
        <f>IF(AND(Участники!$A37&lt;&gt;"",OR($N$41&gt;$N37,AND($N$41=$N37,$O$41&gt;$O37))),1,"")</f>
        <v>1</v>
      </c>
      <c r="CY37" s="17">
        <f>IF(AND(Участники!$A37&lt;&gt;"",OR($N$42&gt;$N37,AND($N$42=$N37,$O$42&gt;$O37))),1,"")</f>
        <v>1</v>
      </c>
      <c r="CZ37" s="17">
        <f>IF(AND(Участники!$A37&lt;&gt;"",OR($N$43&gt;$N37,AND($N$43=$N37,$O$43&gt;$O37))),1,"")</f>
        <v>1</v>
      </c>
      <c r="DA37" s="17">
        <f>IF(AND(Участники!$A37&lt;&gt;"",OR($N$44&gt;$N37,AND($N$44=$N37,$O$44&gt;$O37))),1,"")</f>
        <v>1</v>
      </c>
      <c r="DB37" s="17">
        <f>IF(AND(Участники!$A37&lt;&gt;"",OR($N$45&gt;$N37,AND($N$45=$N37,$O$45&gt;$O37))),1,"")</f>
        <v>1</v>
      </c>
      <c r="DC37" s="17">
        <f>IF(AND(Участники!$A37&lt;&gt;"",OR($N$46&gt;$N37,AND($N$46=$N37,$O$46&gt;$O37))),1,"")</f>
        <v>1</v>
      </c>
      <c r="DD37" s="17">
        <f>IF(AND(Участники!$A37&lt;&gt;"",OR($N$47&gt;$N37,AND($N$47=$N37,$O$47&gt;$O37))),1,"")</f>
        <v>1</v>
      </c>
      <c r="DE37" s="17">
        <f>IF(AND(Участники!$A37&lt;&gt;"",OR($N$48&gt;$N37,AND($N$48=$N37,$O$48&gt;$O37))),1,"")</f>
        <v>1</v>
      </c>
      <c r="DF37" s="17">
        <f>IF(AND(Участники!$A37&lt;&gt;"",OR($N$49&gt;$N37,AND($N$49=$N37,$O$49&gt;$O37))),1,"")</f>
        <v>1</v>
      </c>
      <c r="DG37" s="17">
        <f>IF(AND(Участники!$A37&lt;&gt;"",OR($N$50&gt;$N37,AND($N$50=$N37,$O$50&gt;$O37))),1,"")</f>
        <v>1</v>
      </c>
      <c r="DH37" s="17">
        <f>IF(AND(Участники!$A37&lt;&gt;"",OR($N$51&gt;$N37,AND($N$51=$N37,$O$51&gt;$O37))),1,"")</f>
        <v>1</v>
      </c>
      <c r="DI37" s="17">
        <f>IF(AND(Участники!$A37&lt;&gt;"",OR($N$52&gt;$N37,AND($N$52=$N37,$O$52&gt;$O37))),1,"")</f>
        <v>1</v>
      </c>
      <c r="DJ37" s="17">
        <f>IF(AND(Участники!$A37&lt;&gt;"",OR($N$53&gt;$N37,AND($N$53=$N37,$O$53&gt;$O37))),1,"")</f>
        <v>1</v>
      </c>
      <c r="DK37" s="17">
        <f>IF(AND(Участники!$A37&lt;&gt;"",OR($N$54&gt;$N37,AND($N$54=$N37,$O$54&gt;$O37))),1,"")</f>
        <v>1</v>
      </c>
      <c r="DL37" s="17">
        <f>IF(AND(Участники!$A37&lt;&gt;"",OR($N$55&gt;$N37,AND($N$55=$N37,$O$55&gt;$O37))),1,"")</f>
        <v>1</v>
      </c>
      <c r="DM37" s="17">
        <f>IF(AND(Участники!$A37&lt;&gt;"",OR($N$56&gt;$N37,AND($N$56=$N37,$O$56&gt;$O37))),1,"")</f>
        <v>1</v>
      </c>
      <c r="DN37" s="17">
        <f>IF(AND(Участники!$A37&lt;&gt;"",OR($N$57&gt;$N37,AND($N$57=$N37,$O$57&gt;$O37))),1,"")</f>
        <v>1</v>
      </c>
      <c r="DO37" s="17">
        <f>IF(AND(Участники!$A37&lt;&gt;"",OR($N$58&gt;$N37,AND($N$58=$N37,$O$58&gt;$O37))),1,"")</f>
        <v>1</v>
      </c>
      <c r="DP37" s="17">
        <f>IF(AND(Участники!$A37&lt;&gt;"",OR($N$59&gt;$N37,AND($N$59=$N37,$O$59&gt;$O37))),1,"")</f>
        <v>1</v>
      </c>
      <c r="DQ37" s="17">
        <f>IF(AND(Участники!$A37&lt;&gt;"",OR($N$60&gt;$N37,AND($N$60=$N37,$O$60&gt;$O37))),1,"")</f>
        <v>1</v>
      </c>
    </row>
    <row r="38" spans="1:121" x14ac:dyDescent="0.25">
      <c r="A38" s="29" t="str">
        <f>IF(Участники!A38="","",Участники!A38)</f>
        <v>Гении</v>
      </c>
      <c r="B38" s="52"/>
      <c r="C38" s="52">
        <v>1</v>
      </c>
      <c r="D38" s="52"/>
      <c r="E38" s="52"/>
      <c r="F38" s="52">
        <v>1</v>
      </c>
      <c r="G38" s="52">
        <v>1</v>
      </c>
      <c r="H38" s="52">
        <v>1</v>
      </c>
      <c r="I38" s="52"/>
      <c r="J38" s="52">
        <v>1</v>
      </c>
      <c r="K38" s="52"/>
      <c r="L38" s="52"/>
      <c r="M38" s="52">
        <v>1</v>
      </c>
      <c r="N38" s="15">
        <f>IF(Участники!A38="","",COUNTA(B38:M38))</f>
        <v>6</v>
      </c>
      <c r="O38" s="15">
        <f>IF(Участники!A38="","",SUMPRODUCT(B$8:M$8,B98:M98))</f>
        <v>80</v>
      </c>
      <c r="P38" s="15">
        <f>IF(Участники!A38="","",IF($AU$61+1=Участники!$B$6-CU$61,$AU$61+1,CONCATENATE($AU$61+1,"-",Участники!$B$6-CU$61)))</f>
        <v>18</v>
      </c>
      <c r="T38" s="17" t="str">
        <f>IF(AND(Участники!$A38&lt;&gt;"",OR($N$11&lt;$N38,AND($N$11=$N38,$O$11&lt;$O38))),1,"")</f>
        <v/>
      </c>
      <c r="U38" s="17">
        <f>IF(AND(Участники!$A38&lt;&gt;"",OR($N$12&lt;$N38,AND($N$12=$N38,$O$12&lt;$O38))),1,"")</f>
        <v>1</v>
      </c>
      <c r="V38" s="17" t="str">
        <f>IF(AND(Участники!$A38&lt;&gt;"",OR($N$13&lt;$N38,AND($N$13=$N38,$O$13&lt;$O38))),1,"")</f>
        <v/>
      </c>
      <c r="W38" s="17">
        <f>IF(AND(Участники!$A38&lt;&gt;"",OR($N$14&lt;$N38,AND($N$14=$N38,$O$14&lt;$O38))),1,"")</f>
        <v>1</v>
      </c>
      <c r="X38" s="17" t="str">
        <f>IF(AND(Участники!$A38&lt;&gt;"",OR($N$15&lt;$N38,AND($N$15=$N38,$O$15&lt;$O38))),1,"")</f>
        <v/>
      </c>
      <c r="Y38" s="17">
        <f>IF(AND(Участники!$A38&lt;&gt;"",OR($N$16&lt;$N38,AND($N$16=$N38,$O$16&lt;$O38))),1,"")</f>
        <v>1</v>
      </c>
      <c r="Z38" s="17" t="str">
        <f>IF(AND(Участники!$A38&lt;&gt;"",OR($N$17&lt;$N38,AND($N$17=$N38,$O$17&lt;$O38))),1,"")</f>
        <v/>
      </c>
      <c r="AA38" s="17" t="str">
        <f>IF(AND(Участники!$A38&lt;&gt;"",OR($N$18&lt;$N38,AND($N$18=$N38,$O$18&lt;$O38))),1,"")</f>
        <v/>
      </c>
      <c r="AB38" s="17" t="str">
        <f>IF(AND(Участники!$A38&lt;&gt;"",OR($N$19&lt;$N38,AND($N$19=$N38,$O$19&lt;$O38))),1,"")</f>
        <v/>
      </c>
      <c r="AC38" s="17" t="str">
        <f>IF(AND(Участники!$A38&lt;&gt;"",OR($N$20&lt;$N38,AND($N$20=$N38,$O$20&lt;$O38))),1,"")</f>
        <v/>
      </c>
      <c r="AD38" s="17" t="str">
        <f>IF(AND(Участники!$A38&lt;&gt;"",OR($N$21&lt;$N38,AND($N$21=$N38,$O$21&lt;$O38))),1,"")</f>
        <v/>
      </c>
      <c r="AE38" s="17" t="str">
        <f>IF(AND(Участники!$A38&lt;&gt;"",OR($N$22&lt;$N38,AND($N$22=$N38,$O$22&lt;$O38))),1,"")</f>
        <v/>
      </c>
      <c r="AF38" s="17">
        <f>IF(AND(Участники!$A38&lt;&gt;"",OR($N$23&lt;$N38,AND($N$23=$N38,$O$23&lt;$O38))),1,"")</f>
        <v>1</v>
      </c>
      <c r="AG38" s="17">
        <f>IF(AND(Участники!$A38&lt;&gt;"",OR($N$24&lt;$N38,AND($N$24=$N38,$O$24&lt;$O38))),1,"")</f>
        <v>1</v>
      </c>
      <c r="AH38" s="17" t="str">
        <f>IF(AND(Участники!$A38&lt;&gt;"",OR($N$25&lt;$N38,AND($N$25=$N38,$O$25&lt;$O38))),1,"")</f>
        <v/>
      </c>
      <c r="AI38" s="17" t="str">
        <f>IF(AND(Участники!$A38&lt;&gt;"",OR($N$26&lt;$N38,AND($N$26=$N38,$O$26&lt;$O38))),1,"")</f>
        <v/>
      </c>
      <c r="AJ38" s="17" t="str">
        <f>IF(AND(Участники!$A38&lt;&gt;"",OR($N$27&lt;$N38,AND($N$27=$N38,$O$27&lt;$O38))),1,"")</f>
        <v/>
      </c>
      <c r="AK38" s="17" t="str">
        <f>IF(AND(Участники!$A38&lt;&gt;"",OR($N$28&lt;$N38,AND($N$28=$N38,$O$28&lt;$O38))),1,"")</f>
        <v/>
      </c>
      <c r="AL38" s="17">
        <f>IF(AND(Участники!$A38&lt;&gt;"",OR($N$29&lt;$N38,AND($N$29=$N38,$O$29&lt;$O38))),1,"")</f>
        <v>1</v>
      </c>
      <c r="AM38" s="17">
        <f>IF(AND(Участники!$A38&lt;&gt;"",OR($N$30&lt;$N38,AND($N$30=$N38,$O$30&lt;$O38))),1,"")</f>
        <v>1</v>
      </c>
      <c r="AN38" s="17">
        <f>IF(AND(Участники!$A38&lt;&gt;"",OR($N$31&lt;$N38,AND($N$31=$N38,$O$31&lt;$O38))),1,"")</f>
        <v>1</v>
      </c>
      <c r="AO38" s="17" t="str">
        <f>IF(AND(Участники!$A38&lt;&gt;"",OR($N$32&lt;$N38,AND($N$32=$N38,$O$32&lt;$O38))),1,"")</f>
        <v/>
      </c>
      <c r="AP38" s="17">
        <f>IF(AND(Участники!$A38&lt;&gt;"",OR($N$33&lt;$N38,AND($N$33=$N38,$O$33&lt;$O38))),1,"")</f>
        <v>1</v>
      </c>
      <c r="AQ38" s="17" t="str">
        <f>IF(AND(Участники!$A38&lt;&gt;"",OR($N$34&lt;$N38,AND($N$34=$N38,$O$34&lt;$O38))),1,"")</f>
        <v/>
      </c>
      <c r="AR38" s="17">
        <f>IF(AND(Участники!$A38&lt;&gt;"",OR($N$35&lt;$N38,AND($N$35=$N38,$O$35&lt;$O38))),1,"")</f>
        <v>1</v>
      </c>
      <c r="AS38" s="17">
        <f>IF(AND(Участники!$A38&lt;&gt;"",OR($N$36&lt;$N38,AND($N$36=$N38,$O$36&lt;$O38))),1,"")</f>
        <v>1</v>
      </c>
      <c r="AT38" s="17" t="str">
        <f>IF(AND(Участники!$A38&lt;&gt;"",OR($N$37&lt;$N38,AND($N$37=$N38,$O$37&lt;$O38))),1,"")</f>
        <v/>
      </c>
      <c r="AU38" s="16" t="str">
        <f>IF(AND(Участники!$A38&lt;&gt;"",OR($N$38&lt;$N38,AND($N$38=$N38,$O$38&lt;$O38))),1,"")</f>
        <v/>
      </c>
      <c r="AV38" s="17">
        <f>IF(AND(Участники!$A38&lt;&gt;"",OR($N$39&lt;$N38,AND($N$39=$N38,$O$39&lt;$O38))),1,"")</f>
        <v>1</v>
      </c>
      <c r="AW38" s="17" t="str">
        <f>IF(AND(Участники!$A38&lt;&gt;"",OR($N$40&lt;$N38,AND($N$40=$N38,$O$40&lt;$O38))),1,"")</f>
        <v/>
      </c>
      <c r="AX38" s="17" t="str">
        <f>IF(AND(Участники!$A38&lt;&gt;"",OR($N$41&lt;$N38,AND($N$41=$N38,$O$41&lt;$O38))),1,"")</f>
        <v/>
      </c>
      <c r="AY38" s="17" t="str">
        <f>IF(AND(Участники!$A38&lt;&gt;"",OR($N$42&lt;$N38,AND($N$42=$N38,$O$42&lt;$O38))),1,"")</f>
        <v/>
      </c>
      <c r="AZ38" s="17" t="str">
        <f>IF(AND(Участники!$A38&lt;&gt;"",OR($N$43&lt;$N38,AND($N$43=$N38,$O$43&lt;$O38))),1,"")</f>
        <v/>
      </c>
      <c r="BA38" s="17" t="str">
        <f>IF(AND(Участники!$A38&lt;&gt;"",OR($N$44&lt;$N38,AND($N$44=$N38,$O$44&lt;$O38))),1,"")</f>
        <v/>
      </c>
      <c r="BB38" s="17" t="str">
        <f>IF(AND(Участники!$A38&lt;&gt;"",OR($N$45&lt;$N38,AND($N$45=$N38,$O$45&lt;$O38))),1,"")</f>
        <v/>
      </c>
      <c r="BC38" s="17" t="str">
        <f>IF(AND(Участники!$A38&lt;&gt;"",OR($N$46&lt;$N38,AND($N$46=$N38,$O$46&lt;$O38))),1,"")</f>
        <v/>
      </c>
      <c r="BD38" s="17" t="str">
        <f>IF(AND(Участники!$A38&lt;&gt;"",OR($N$47&lt;$N38,AND($N$47=$N38,$O$47&lt;$O38))),1,"")</f>
        <v/>
      </c>
      <c r="BE38" s="17" t="str">
        <f>IF(AND(Участники!$A38&lt;&gt;"",OR($N$48&lt;$N38,AND($N$48=$N38,$O$48&lt;$O38))),1,"")</f>
        <v/>
      </c>
      <c r="BF38" s="17" t="str">
        <f>IF(AND(Участники!$A38&lt;&gt;"",OR($N$49&lt;$N38,AND($N$49=$N38,$O$49&lt;$O38))),1,"")</f>
        <v/>
      </c>
      <c r="BG38" s="17" t="str">
        <f>IF(AND(Участники!$A38&lt;&gt;"",OR($N$50&lt;$N38,AND($N$50=$N38,$O$50&lt;$O38))),1,"")</f>
        <v/>
      </c>
      <c r="BH38" s="17" t="str">
        <f>IF(AND(Участники!$A38&lt;&gt;"",OR($N$51&lt;$N38,AND($N$51=$N38,$O$51&lt;$O38))),1,"")</f>
        <v/>
      </c>
      <c r="BI38" s="17" t="str">
        <f>IF(AND(Участники!$A38&lt;&gt;"",OR($N$52&lt;$N38,AND($N$52=$N38,$O$52&lt;$O38))),1,"")</f>
        <v/>
      </c>
      <c r="BJ38" s="17" t="str">
        <f>IF(AND(Участники!$A38&lt;&gt;"",OR($N$53&lt;$N38,AND($N$53=$N38,$O$53&lt;$O38))),1,"")</f>
        <v/>
      </c>
      <c r="BK38" s="17" t="str">
        <f>IF(AND(Участники!$A38&lt;&gt;"",OR($N$54&lt;$N38,AND($N$54=$N38,$O$54&lt;$O38))),1,"")</f>
        <v/>
      </c>
      <c r="BL38" s="17" t="str">
        <f>IF(AND(Участники!$A38&lt;&gt;"",OR($N$55&lt;$N38,AND($N$55=$N38,$O$55&lt;$O38))),1,"")</f>
        <v/>
      </c>
      <c r="BM38" s="17" t="str">
        <f>IF(AND(Участники!$A38&lt;&gt;"",OR($N$56&lt;$N38,AND($N$56=$N38,$O$56&lt;$O38))),1,"")</f>
        <v/>
      </c>
      <c r="BN38" s="17" t="str">
        <f>IF(AND(Участники!$A38&lt;&gt;"",OR($N$57&lt;$N38,AND($N$57=$N38,$O$57&lt;$O38))),1,"")</f>
        <v/>
      </c>
      <c r="BO38" s="17" t="str">
        <f>IF(AND(Участники!$A38&lt;&gt;"",OR($N$58&lt;$N38,AND($N$58=$N38,$O$58&lt;$O38))),1,"")</f>
        <v/>
      </c>
      <c r="BP38" s="17" t="str">
        <f>IF(AND(Участники!$A38&lt;&gt;"",OR($N$59&lt;$N38,AND($N$59=$N38,$O$59&lt;$O38))),1,"")</f>
        <v/>
      </c>
      <c r="BQ38" s="17" t="str">
        <f>IF(AND(Участники!$A38&lt;&gt;"",OR($N$60&lt;$N38,AND($N$60=$N38,$O$60&lt;$O38))),1,"")</f>
        <v/>
      </c>
      <c r="BT38" s="17">
        <f>IF(AND(Участники!$A38&lt;&gt;"",OR($N$11&gt;$N38,AND($N$11=$N38,$O$11&gt;$O38))),1,"")</f>
        <v>1</v>
      </c>
      <c r="BU38" s="17" t="str">
        <f>IF(AND(Участники!$A38&lt;&gt;"",OR($N$12&gt;$N38,AND($N$12=$N38,$O$12&gt;$O38))),1,"")</f>
        <v/>
      </c>
      <c r="BV38" s="17">
        <f>IF(AND(Участники!$A38&lt;&gt;"",OR($N$13&gt;$N38,AND($N$13=$N38,$O$13&gt;$O38))),1,"")</f>
        <v>1</v>
      </c>
      <c r="BW38" s="17" t="str">
        <f>IF(AND(Участники!$A38&lt;&gt;"",OR($N$14&gt;$N38,AND($N$14=$N38,$O$14&gt;$O38))),1,"")</f>
        <v/>
      </c>
      <c r="BX38" s="17">
        <f>IF(AND(Участники!$A38&lt;&gt;"",OR($N$15&gt;$N38,AND($N$15=$N38,$O$15&gt;$O38))),1,"")</f>
        <v>1</v>
      </c>
      <c r="BY38" s="17" t="str">
        <f>IF(AND(Участники!$A38&lt;&gt;"",OR($N$16&gt;$N38,AND($N$16=$N38,$O$16&gt;$O38))),1,"")</f>
        <v/>
      </c>
      <c r="BZ38" s="17">
        <f>IF(AND(Участники!$A38&lt;&gt;"",OR($N$17&gt;$N38,AND($N$17=$N38,$O$17&gt;$O38))),1,"")</f>
        <v>1</v>
      </c>
      <c r="CA38" s="17">
        <f>IF(AND(Участники!$A38&lt;&gt;"",OR($N$18&gt;$N38,AND($N$18=$N38,$O$18&gt;$O38))),1,"")</f>
        <v>1</v>
      </c>
      <c r="CB38" s="17">
        <f>IF(AND(Участники!$A38&lt;&gt;"",OR($N$19&gt;$N38,AND($N$19=$N38,$O$19&gt;$O38))),1,"")</f>
        <v>1</v>
      </c>
      <c r="CC38" s="17">
        <f>IF(AND(Участники!$A38&lt;&gt;"",OR($N$20&gt;$N38,AND($N$20=$N38,$O$20&gt;$O38))),1,"")</f>
        <v>1</v>
      </c>
      <c r="CD38" s="17">
        <f>IF(AND(Участники!$A38&lt;&gt;"",OR($N$21&gt;$N38,AND($N$21=$N38,$O$21&gt;$O38))),1,"")</f>
        <v>1</v>
      </c>
      <c r="CE38" s="17">
        <f>IF(AND(Участники!$A38&lt;&gt;"",OR($N$22&gt;$N38,AND($N$22=$N38,$O$22&gt;$O38))),1,"")</f>
        <v>1</v>
      </c>
      <c r="CF38" s="17" t="str">
        <f>IF(AND(Участники!$A38&lt;&gt;"",OR($N$23&gt;$N38,AND($N$23=$N38,$O$23&gt;$O38))),1,"")</f>
        <v/>
      </c>
      <c r="CG38" s="17" t="str">
        <f>IF(AND(Участники!$A38&lt;&gt;"",OR($N$24&gt;$N38,AND($N$24=$N38,$O$24&gt;$O38))),1,"")</f>
        <v/>
      </c>
      <c r="CH38" s="17">
        <f>IF(AND(Участники!$A38&lt;&gt;"",OR($N$25&gt;$N38,AND($N$25=$N38,$O$25&gt;$O38))),1,"")</f>
        <v>1</v>
      </c>
      <c r="CI38" s="17">
        <f>IF(AND(Участники!$A38&lt;&gt;"",OR($N$26&gt;$N38,AND($N$26=$N38,$O$26&gt;$O38))),1,"")</f>
        <v>1</v>
      </c>
      <c r="CJ38" s="17">
        <f>IF(AND(Участники!$A38&lt;&gt;"",OR($N$27&gt;$N38,AND($N$27=$N38,$O$27&gt;$O38))),1,"")</f>
        <v>1</v>
      </c>
      <c r="CK38" s="17">
        <f>IF(AND(Участники!$A38&lt;&gt;"",OR($N$28&gt;$N38,AND($N$28=$N38,$O$28&gt;$O38))),1,"")</f>
        <v>1</v>
      </c>
      <c r="CL38" s="17" t="str">
        <f>IF(AND(Участники!$A38&lt;&gt;"",OR($N$29&gt;$N38,AND($N$29=$N38,$O$29&gt;$O38))),1,"")</f>
        <v/>
      </c>
      <c r="CM38" s="17" t="str">
        <f>IF(AND(Участники!$A38&lt;&gt;"",OR($N$30&gt;$N38,AND($N$30=$N38,$O$30&gt;$O38))),1,"")</f>
        <v/>
      </c>
      <c r="CN38" s="17" t="str">
        <f>IF(AND(Участники!$A38&lt;&gt;"",OR($N$31&gt;$N38,AND($N$31=$N38,$O$31&gt;$O38))),1,"")</f>
        <v/>
      </c>
      <c r="CO38" s="17">
        <f>IF(AND(Участники!$A38&lt;&gt;"",OR($N$32&gt;$N38,AND($N$32=$N38,$O$32&gt;$O38))),1,"")</f>
        <v>1</v>
      </c>
      <c r="CP38" s="17" t="str">
        <f>IF(AND(Участники!$A38&lt;&gt;"",OR($N$33&gt;$N38,AND($N$33=$N38,$O$33&gt;$O38))),1,"")</f>
        <v/>
      </c>
      <c r="CQ38" s="17">
        <f>IF(AND(Участники!$A38&lt;&gt;"",OR($N$34&gt;$N38,AND($N$34=$N38,$O$34&gt;$O38))),1,"")</f>
        <v>1</v>
      </c>
      <c r="CR38" s="17" t="str">
        <f>IF(AND(Участники!$A38&lt;&gt;"",OR($N$35&gt;$N38,AND($N$35=$N38,$O$35&gt;$O38))),1,"")</f>
        <v/>
      </c>
      <c r="CS38" s="17" t="str">
        <f>IF(AND(Участники!$A38&lt;&gt;"",OR($N$36&gt;$N38,AND($N$36=$N38,$O$36&gt;$O38))),1,"")</f>
        <v/>
      </c>
      <c r="CT38" s="17">
        <f>IF(AND(Участники!$A38&lt;&gt;"",OR($N$37&gt;$N38,AND($N$37=$N38,$O$37&gt;$O38))),1,"")</f>
        <v>1</v>
      </c>
      <c r="CU38" s="16" t="str">
        <f>IF(AND(Участники!$A38&lt;&gt;"",OR($N$38&gt;$N38,AND($N$38=$N38,$O$38&gt;$O38))),1,"")</f>
        <v/>
      </c>
      <c r="CV38" s="17" t="str">
        <f>IF(AND(Участники!$A38&lt;&gt;"",OR($N$39&gt;$N38,AND($N$39=$N38,$O$39&gt;$O38))),1,"")</f>
        <v/>
      </c>
      <c r="CW38" s="17">
        <f>IF(AND(Участники!$A38&lt;&gt;"",OR($N$40&gt;$N38,AND($N$40=$N38,$O$40&gt;$O38))),1,"")</f>
        <v>1</v>
      </c>
      <c r="CX38" s="17">
        <f>IF(AND(Участники!$A38&lt;&gt;"",OR($N$41&gt;$N38,AND($N$41=$N38,$O$41&gt;$O38))),1,"")</f>
        <v>1</v>
      </c>
      <c r="CY38" s="17">
        <f>IF(AND(Участники!$A38&lt;&gt;"",OR($N$42&gt;$N38,AND($N$42=$N38,$O$42&gt;$O38))),1,"")</f>
        <v>1</v>
      </c>
      <c r="CZ38" s="17">
        <f>IF(AND(Участники!$A38&lt;&gt;"",OR($N$43&gt;$N38,AND($N$43=$N38,$O$43&gt;$O38))),1,"")</f>
        <v>1</v>
      </c>
      <c r="DA38" s="17">
        <f>IF(AND(Участники!$A38&lt;&gt;"",OR($N$44&gt;$N38,AND($N$44=$N38,$O$44&gt;$O38))),1,"")</f>
        <v>1</v>
      </c>
      <c r="DB38" s="17">
        <f>IF(AND(Участники!$A38&lt;&gt;"",OR($N$45&gt;$N38,AND($N$45=$N38,$O$45&gt;$O38))),1,"")</f>
        <v>1</v>
      </c>
      <c r="DC38" s="17">
        <f>IF(AND(Участники!$A38&lt;&gt;"",OR($N$46&gt;$N38,AND($N$46=$N38,$O$46&gt;$O38))),1,"")</f>
        <v>1</v>
      </c>
      <c r="DD38" s="17">
        <f>IF(AND(Участники!$A38&lt;&gt;"",OR($N$47&gt;$N38,AND($N$47=$N38,$O$47&gt;$O38))),1,"")</f>
        <v>1</v>
      </c>
      <c r="DE38" s="17">
        <f>IF(AND(Участники!$A38&lt;&gt;"",OR($N$48&gt;$N38,AND($N$48=$N38,$O$48&gt;$O38))),1,"")</f>
        <v>1</v>
      </c>
      <c r="DF38" s="17">
        <f>IF(AND(Участники!$A38&lt;&gt;"",OR($N$49&gt;$N38,AND($N$49=$N38,$O$49&gt;$O38))),1,"")</f>
        <v>1</v>
      </c>
      <c r="DG38" s="17">
        <f>IF(AND(Участники!$A38&lt;&gt;"",OR($N$50&gt;$N38,AND($N$50=$N38,$O$50&gt;$O38))),1,"")</f>
        <v>1</v>
      </c>
      <c r="DH38" s="17">
        <f>IF(AND(Участники!$A38&lt;&gt;"",OR($N$51&gt;$N38,AND($N$51=$N38,$O$51&gt;$O38))),1,"")</f>
        <v>1</v>
      </c>
      <c r="DI38" s="17">
        <f>IF(AND(Участники!$A38&lt;&gt;"",OR($N$52&gt;$N38,AND($N$52=$N38,$O$52&gt;$O38))),1,"")</f>
        <v>1</v>
      </c>
      <c r="DJ38" s="17">
        <f>IF(AND(Участники!$A38&lt;&gt;"",OR($N$53&gt;$N38,AND($N$53=$N38,$O$53&gt;$O38))),1,"")</f>
        <v>1</v>
      </c>
      <c r="DK38" s="17">
        <f>IF(AND(Участники!$A38&lt;&gt;"",OR($N$54&gt;$N38,AND($N$54=$N38,$O$54&gt;$O38))),1,"")</f>
        <v>1</v>
      </c>
      <c r="DL38" s="17">
        <f>IF(AND(Участники!$A38&lt;&gt;"",OR($N$55&gt;$N38,AND($N$55=$N38,$O$55&gt;$O38))),1,"")</f>
        <v>1</v>
      </c>
      <c r="DM38" s="17">
        <f>IF(AND(Участники!$A38&lt;&gt;"",OR($N$56&gt;$N38,AND($N$56=$N38,$O$56&gt;$O38))),1,"")</f>
        <v>1</v>
      </c>
      <c r="DN38" s="17">
        <f>IF(AND(Участники!$A38&lt;&gt;"",OR($N$57&gt;$N38,AND($N$57=$N38,$O$57&gt;$O38))),1,"")</f>
        <v>1</v>
      </c>
      <c r="DO38" s="17">
        <f>IF(AND(Участники!$A38&lt;&gt;"",OR($N$58&gt;$N38,AND($N$58=$N38,$O$58&gt;$O38))),1,"")</f>
        <v>1</v>
      </c>
      <c r="DP38" s="17">
        <f>IF(AND(Участники!$A38&lt;&gt;"",OR($N$59&gt;$N38,AND($N$59=$N38,$O$59&gt;$O38))),1,"")</f>
        <v>1</v>
      </c>
      <c r="DQ38" s="17">
        <f>IF(AND(Участники!$A38&lt;&gt;"",OR($N$60&gt;$N38,AND($N$60=$N38,$O$60&gt;$O38))),1,"")</f>
        <v>1</v>
      </c>
    </row>
    <row r="39" spans="1:121" x14ac:dyDescent="0.25">
      <c r="A39" s="29" t="str">
        <f>IF(Участники!A39="","",Участники!A39)</f>
        <v>Умники и умницы</v>
      </c>
      <c r="B39" s="52"/>
      <c r="C39" s="52"/>
      <c r="D39" s="52"/>
      <c r="E39" s="52"/>
      <c r="F39" s="52"/>
      <c r="G39" s="52"/>
      <c r="H39" s="52"/>
      <c r="I39" s="52">
        <v>1</v>
      </c>
      <c r="J39" s="52">
        <v>1</v>
      </c>
      <c r="K39" s="52"/>
      <c r="L39" s="52"/>
      <c r="M39" s="52">
        <v>1</v>
      </c>
      <c r="N39" s="15">
        <f>IF(Участники!A39="","",COUNTA(B39:M39))</f>
        <v>3</v>
      </c>
      <c r="O39" s="15">
        <f>IF(Участники!A39="","",SUMPRODUCT(B$8:M$8,B99:M99))</f>
        <v>13</v>
      </c>
      <c r="P39" s="15">
        <f>IF(Участники!A39="","",IF($AV$61+1=Участники!$B$6-CV$61,$AV$61+1,CONCATENATE($AV$61+1,"-",Участники!$B$6-CV$61)))</f>
        <v>30</v>
      </c>
      <c r="T39" s="17" t="str">
        <f>IF(AND(Участники!$A39&lt;&gt;"",OR($N$11&lt;$N39,AND($N$11=$N39,$O$11&lt;$O39))),1,"")</f>
        <v/>
      </c>
      <c r="U39" s="17" t="str">
        <f>IF(AND(Участники!$A39&lt;&gt;"",OR($N$12&lt;$N39,AND($N$12=$N39,$O$12&lt;$O39))),1,"")</f>
        <v/>
      </c>
      <c r="V39" s="17" t="str">
        <f>IF(AND(Участники!$A39&lt;&gt;"",OR($N$13&lt;$N39,AND($N$13=$N39,$O$13&lt;$O39))),1,"")</f>
        <v/>
      </c>
      <c r="W39" s="17" t="str">
        <f>IF(AND(Участники!$A39&lt;&gt;"",OR($N$14&lt;$N39,AND($N$14=$N39,$O$14&lt;$O39))),1,"")</f>
        <v/>
      </c>
      <c r="X39" s="17" t="str">
        <f>IF(AND(Участники!$A39&lt;&gt;"",OR($N$15&lt;$N39,AND($N$15=$N39,$O$15&lt;$O39))),1,"")</f>
        <v/>
      </c>
      <c r="Y39" s="17" t="str">
        <f>IF(AND(Участники!$A39&lt;&gt;"",OR($N$16&lt;$N39,AND($N$16=$N39,$O$16&lt;$O39))),1,"")</f>
        <v/>
      </c>
      <c r="Z39" s="17" t="str">
        <f>IF(AND(Участники!$A39&lt;&gt;"",OR($N$17&lt;$N39,AND($N$17=$N39,$O$17&lt;$O39))),1,"")</f>
        <v/>
      </c>
      <c r="AA39" s="17" t="str">
        <f>IF(AND(Участники!$A39&lt;&gt;"",OR($N$18&lt;$N39,AND($N$18=$N39,$O$18&lt;$O39))),1,"")</f>
        <v/>
      </c>
      <c r="AB39" s="17" t="str">
        <f>IF(AND(Участники!$A39&lt;&gt;"",OR($N$19&lt;$N39,AND($N$19=$N39,$O$19&lt;$O39))),1,"")</f>
        <v/>
      </c>
      <c r="AC39" s="17" t="str">
        <f>IF(AND(Участники!$A39&lt;&gt;"",OR($N$20&lt;$N39,AND($N$20=$N39,$O$20&lt;$O39))),1,"")</f>
        <v/>
      </c>
      <c r="AD39" s="17" t="str">
        <f>IF(AND(Участники!$A39&lt;&gt;"",OR($N$21&lt;$N39,AND($N$21=$N39,$O$21&lt;$O39))),1,"")</f>
        <v/>
      </c>
      <c r="AE39" s="17" t="str">
        <f>IF(AND(Участники!$A39&lt;&gt;"",OR($N$22&lt;$N39,AND($N$22=$N39,$O$22&lt;$O39))),1,"")</f>
        <v/>
      </c>
      <c r="AF39" s="17" t="str">
        <f>IF(AND(Участники!$A39&lt;&gt;"",OR($N$23&lt;$N39,AND($N$23=$N39,$O$23&lt;$O39))),1,"")</f>
        <v/>
      </c>
      <c r="AG39" s="17" t="str">
        <f>IF(AND(Участники!$A39&lt;&gt;"",OR($N$24&lt;$N39,AND($N$24=$N39,$O$24&lt;$O39))),1,"")</f>
        <v/>
      </c>
      <c r="AH39" s="17" t="str">
        <f>IF(AND(Участники!$A39&lt;&gt;"",OR($N$25&lt;$N39,AND($N$25=$N39,$O$25&lt;$O39))),1,"")</f>
        <v/>
      </c>
      <c r="AI39" s="17" t="str">
        <f>IF(AND(Участники!$A39&lt;&gt;"",OR($N$26&lt;$N39,AND($N$26=$N39,$O$26&lt;$O39))),1,"")</f>
        <v/>
      </c>
      <c r="AJ39" s="17" t="str">
        <f>IF(AND(Участники!$A39&lt;&gt;"",OR($N$27&lt;$N39,AND($N$27=$N39,$O$27&lt;$O39))),1,"")</f>
        <v/>
      </c>
      <c r="AK39" s="17" t="str">
        <f>IF(AND(Участники!$A39&lt;&gt;"",OR($N$28&lt;$N39,AND($N$28=$N39,$O$28&lt;$O39))),1,"")</f>
        <v/>
      </c>
      <c r="AL39" s="17" t="str">
        <f>IF(AND(Участники!$A39&lt;&gt;"",OR($N$29&lt;$N39,AND($N$29=$N39,$O$29&lt;$O39))),1,"")</f>
        <v/>
      </c>
      <c r="AM39" s="17" t="str">
        <f>IF(AND(Участники!$A39&lt;&gt;"",OR($N$30&lt;$N39,AND($N$30=$N39,$O$30&lt;$O39))),1,"")</f>
        <v/>
      </c>
      <c r="AN39" s="17" t="str">
        <f>IF(AND(Участники!$A39&lt;&gt;"",OR($N$31&lt;$N39,AND($N$31=$N39,$O$31&lt;$O39))),1,"")</f>
        <v/>
      </c>
      <c r="AO39" s="17" t="str">
        <f>IF(AND(Участники!$A39&lt;&gt;"",OR($N$32&lt;$N39,AND($N$32=$N39,$O$32&lt;$O39))),1,"")</f>
        <v/>
      </c>
      <c r="AP39" s="17" t="str">
        <f>IF(AND(Участники!$A39&lt;&gt;"",OR($N$33&lt;$N39,AND($N$33=$N39,$O$33&lt;$O39))),1,"")</f>
        <v/>
      </c>
      <c r="AQ39" s="17" t="str">
        <f>IF(AND(Участники!$A39&lt;&gt;"",OR($N$34&lt;$N39,AND($N$34=$N39,$O$34&lt;$O39))),1,"")</f>
        <v/>
      </c>
      <c r="AR39" s="17" t="str">
        <f>IF(AND(Участники!$A39&lt;&gt;"",OR($N$35&lt;$N39,AND($N$35=$N39,$O$35&lt;$O39))),1,"")</f>
        <v/>
      </c>
      <c r="AS39" s="17" t="str">
        <f>IF(AND(Участники!$A39&lt;&gt;"",OR($N$36&lt;$N39,AND($N$36=$N39,$O$36&lt;$O39))),1,"")</f>
        <v/>
      </c>
      <c r="AT39" s="17" t="str">
        <f>IF(AND(Участники!$A39&lt;&gt;"",OR($N$37&lt;$N39,AND($N$37=$N39,$O$37&lt;$O39))),1,"")</f>
        <v/>
      </c>
      <c r="AU39" s="17" t="str">
        <f>IF(AND(Участники!$A39&lt;&gt;"",OR($N$38&lt;$N39,AND($N$38=$N39,$O$38&lt;$O39))),1,"")</f>
        <v/>
      </c>
      <c r="AV39" s="16" t="str">
        <f>IF(AND(Участники!$A39&lt;&gt;"",OR($N$39&lt;$N39,AND($N$39=$N39,$O$39&lt;$O39))),1,"")</f>
        <v/>
      </c>
      <c r="AW39" s="17" t="str">
        <f>IF(AND(Участники!$A39&lt;&gt;"",OR($N$40&lt;$N39,AND($N$40=$N39,$O$40&lt;$O39))),1,"")</f>
        <v/>
      </c>
      <c r="AX39" s="17" t="str">
        <f>IF(AND(Участники!$A39&lt;&gt;"",OR($N$41&lt;$N39,AND($N$41=$N39,$O$41&lt;$O39))),1,"")</f>
        <v/>
      </c>
      <c r="AY39" s="17" t="str">
        <f>IF(AND(Участники!$A39&lt;&gt;"",OR($N$42&lt;$N39,AND($N$42=$N39,$O$42&lt;$O39))),1,"")</f>
        <v/>
      </c>
      <c r="AZ39" s="17" t="str">
        <f>IF(AND(Участники!$A39&lt;&gt;"",OR($N$43&lt;$N39,AND($N$43=$N39,$O$43&lt;$O39))),1,"")</f>
        <v/>
      </c>
      <c r="BA39" s="17" t="str">
        <f>IF(AND(Участники!$A39&lt;&gt;"",OR($N$44&lt;$N39,AND($N$44=$N39,$O$44&lt;$O39))),1,"")</f>
        <v/>
      </c>
      <c r="BB39" s="17" t="str">
        <f>IF(AND(Участники!$A39&lt;&gt;"",OR($N$45&lt;$N39,AND($N$45=$N39,$O$45&lt;$O39))),1,"")</f>
        <v/>
      </c>
      <c r="BC39" s="17" t="str">
        <f>IF(AND(Участники!$A39&lt;&gt;"",OR($N$46&lt;$N39,AND($N$46=$N39,$O$46&lt;$O39))),1,"")</f>
        <v/>
      </c>
      <c r="BD39" s="17" t="str">
        <f>IF(AND(Участники!$A39&lt;&gt;"",OR($N$47&lt;$N39,AND($N$47=$N39,$O$47&lt;$O39))),1,"")</f>
        <v/>
      </c>
      <c r="BE39" s="17" t="str">
        <f>IF(AND(Участники!$A39&lt;&gt;"",OR($N$48&lt;$N39,AND($N$48=$N39,$O$48&lt;$O39))),1,"")</f>
        <v/>
      </c>
      <c r="BF39" s="17" t="str">
        <f>IF(AND(Участники!$A39&lt;&gt;"",OR($N$49&lt;$N39,AND($N$49=$N39,$O$49&lt;$O39))),1,"")</f>
        <v/>
      </c>
      <c r="BG39" s="17" t="str">
        <f>IF(AND(Участники!$A39&lt;&gt;"",OR($N$50&lt;$N39,AND($N$50=$N39,$O$50&lt;$O39))),1,"")</f>
        <v/>
      </c>
      <c r="BH39" s="17" t="str">
        <f>IF(AND(Участники!$A39&lt;&gt;"",OR($N$51&lt;$N39,AND($N$51=$N39,$O$51&lt;$O39))),1,"")</f>
        <v/>
      </c>
      <c r="BI39" s="17" t="str">
        <f>IF(AND(Участники!$A39&lt;&gt;"",OR($N$52&lt;$N39,AND($N$52=$N39,$O$52&lt;$O39))),1,"")</f>
        <v/>
      </c>
      <c r="BJ39" s="17" t="str">
        <f>IF(AND(Участники!$A39&lt;&gt;"",OR($N$53&lt;$N39,AND($N$53=$N39,$O$53&lt;$O39))),1,"")</f>
        <v/>
      </c>
      <c r="BK39" s="17" t="str">
        <f>IF(AND(Участники!$A39&lt;&gt;"",OR($N$54&lt;$N39,AND($N$54=$N39,$O$54&lt;$O39))),1,"")</f>
        <v/>
      </c>
      <c r="BL39" s="17" t="str">
        <f>IF(AND(Участники!$A39&lt;&gt;"",OR($N$55&lt;$N39,AND($N$55=$N39,$O$55&lt;$O39))),1,"")</f>
        <v/>
      </c>
      <c r="BM39" s="17" t="str">
        <f>IF(AND(Участники!$A39&lt;&gt;"",OR($N$56&lt;$N39,AND($N$56=$N39,$O$56&lt;$O39))),1,"")</f>
        <v/>
      </c>
      <c r="BN39" s="17" t="str">
        <f>IF(AND(Участники!$A39&lt;&gt;"",OR($N$57&lt;$N39,AND($N$57=$N39,$O$57&lt;$O39))),1,"")</f>
        <v/>
      </c>
      <c r="BO39" s="17" t="str">
        <f>IF(AND(Участники!$A39&lt;&gt;"",OR($N$58&lt;$N39,AND($N$58=$N39,$O$58&lt;$O39))),1,"")</f>
        <v/>
      </c>
      <c r="BP39" s="17" t="str">
        <f>IF(AND(Участники!$A39&lt;&gt;"",OR($N$59&lt;$N39,AND($N$59=$N39,$O$59&lt;$O39))),1,"")</f>
        <v/>
      </c>
      <c r="BQ39" s="17" t="str">
        <f>IF(AND(Участники!$A39&lt;&gt;"",OR($N$60&lt;$N39,AND($N$60=$N39,$O$60&lt;$O39))),1,"")</f>
        <v/>
      </c>
      <c r="BT39" s="17">
        <f>IF(AND(Участники!$A39&lt;&gt;"",OR($N$11&gt;$N39,AND($N$11=$N39,$O$11&gt;$O39))),1,"")</f>
        <v>1</v>
      </c>
      <c r="BU39" s="17">
        <f>IF(AND(Участники!$A39&lt;&gt;"",OR($N$12&gt;$N39,AND($N$12=$N39,$O$12&gt;$O39))),1,"")</f>
        <v>1</v>
      </c>
      <c r="BV39" s="17">
        <f>IF(AND(Участники!$A39&lt;&gt;"",OR($N$13&gt;$N39,AND($N$13=$N39,$O$13&gt;$O39))),1,"")</f>
        <v>1</v>
      </c>
      <c r="BW39" s="17">
        <f>IF(AND(Участники!$A39&lt;&gt;"",OR($N$14&gt;$N39,AND($N$14=$N39,$O$14&gt;$O39))),1,"")</f>
        <v>1</v>
      </c>
      <c r="BX39" s="17">
        <f>IF(AND(Участники!$A39&lt;&gt;"",OR($N$15&gt;$N39,AND($N$15=$N39,$O$15&gt;$O39))),1,"")</f>
        <v>1</v>
      </c>
      <c r="BY39" s="17">
        <f>IF(AND(Участники!$A39&lt;&gt;"",OR($N$16&gt;$N39,AND($N$16=$N39,$O$16&gt;$O39))),1,"")</f>
        <v>1</v>
      </c>
      <c r="BZ39" s="17">
        <f>IF(AND(Участники!$A39&lt;&gt;"",OR($N$17&gt;$N39,AND($N$17=$N39,$O$17&gt;$O39))),1,"")</f>
        <v>1</v>
      </c>
      <c r="CA39" s="17">
        <f>IF(AND(Участники!$A39&lt;&gt;"",OR($N$18&gt;$N39,AND($N$18=$N39,$O$18&gt;$O39))),1,"")</f>
        <v>1</v>
      </c>
      <c r="CB39" s="17">
        <f>IF(AND(Участники!$A39&lt;&gt;"",OR($N$19&gt;$N39,AND($N$19=$N39,$O$19&gt;$O39))),1,"")</f>
        <v>1</v>
      </c>
      <c r="CC39" s="17">
        <f>IF(AND(Участники!$A39&lt;&gt;"",OR($N$20&gt;$N39,AND($N$20=$N39,$O$20&gt;$O39))),1,"")</f>
        <v>1</v>
      </c>
      <c r="CD39" s="17">
        <f>IF(AND(Участники!$A39&lt;&gt;"",OR($N$21&gt;$N39,AND($N$21=$N39,$O$21&gt;$O39))),1,"")</f>
        <v>1</v>
      </c>
      <c r="CE39" s="17">
        <f>IF(AND(Участники!$A39&lt;&gt;"",OR($N$22&gt;$N39,AND($N$22=$N39,$O$22&gt;$O39))),1,"")</f>
        <v>1</v>
      </c>
      <c r="CF39" s="17">
        <f>IF(AND(Участники!$A39&lt;&gt;"",OR($N$23&gt;$N39,AND($N$23=$N39,$O$23&gt;$O39))),1,"")</f>
        <v>1</v>
      </c>
      <c r="CG39" s="17">
        <f>IF(AND(Участники!$A39&lt;&gt;"",OR($N$24&gt;$N39,AND($N$24=$N39,$O$24&gt;$O39))),1,"")</f>
        <v>1</v>
      </c>
      <c r="CH39" s="17">
        <f>IF(AND(Участники!$A39&lt;&gt;"",OR($N$25&gt;$N39,AND($N$25=$N39,$O$25&gt;$O39))),1,"")</f>
        <v>1</v>
      </c>
      <c r="CI39" s="17">
        <f>IF(AND(Участники!$A39&lt;&gt;"",OR($N$26&gt;$N39,AND($N$26=$N39,$O$26&gt;$O39))),1,"")</f>
        <v>1</v>
      </c>
      <c r="CJ39" s="17">
        <f>IF(AND(Участники!$A39&lt;&gt;"",OR($N$27&gt;$N39,AND($N$27=$N39,$O$27&gt;$O39))),1,"")</f>
        <v>1</v>
      </c>
      <c r="CK39" s="17">
        <f>IF(AND(Участники!$A39&lt;&gt;"",OR($N$28&gt;$N39,AND($N$28=$N39,$O$28&gt;$O39))),1,"")</f>
        <v>1</v>
      </c>
      <c r="CL39" s="17">
        <f>IF(AND(Участники!$A39&lt;&gt;"",OR($N$29&gt;$N39,AND($N$29=$N39,$O$29&gt;$O39))),1,"")</f>
        <v>1</v>
      </c>
      <c r="CM39" s="17">
        <f>IF(AND(Участники!$A39&lt;&gt;"",OR($N$30&gt;$N39,AND($N$30=$N39,$O$30&gt;$O39))),1,"")</f>
        <v>1</v>
      </c>
      <c r="CN39" s="17">
        <f>IF(AND(Участники!$A39&lt;&gt;"",OR($N$31&gt;$N39,AND($N$31=$N39,$O$31&gt;$O39))),1,"")</f>
        <v>1</v>
      </c>
      <c r="CO39" s="17">
        <f>IF(AND(Участники!$A39&lt;&gt;"",OR($N$32&gt;$N39,AND($N$32=$N39,$O$32&gt;$O39))),1,"")</f>
        <v>1</v>
      </c>
      <c r="CP39" s="17">
        <f>IF(AND(Участники!$A39&lt;&gt;"",OR($N$33&gt;$N39,AND($N$33=$N39,$O$33&gt;$O39))),1,"")</f>
        <v>1</v>
      </c>
      <c r="CQ39" s="17">
        <f>IF(AND(Участники!$A39&lt;&gt;"",OR($N$34&gt;$N39,AND($N$34=$N39,$O$34&gt;$O39))),1,"")</f>
        <v>1</v>
      </c>
      <c r="CR39" s="17">
        <f>IF(AND(Участники!$A39&lt;&gt;"",OR($N$35&gt;$N39,AND($N$35=$N39,$O$35&gt;$O39))),1,"")</f>
        <v>1</v>
      </c>
      <c r="CS39" s="17">
        <f>IF(AND(Участники!$A39&lt;&gt;"",OR($N$36&gt;$N39,AND($N$36=$N39,$O$36&gt;$O39))),1,"")</f>
        <v>1</v>
      </c>
      <c r="CT39" s="17">
        <f>IF(AND(Участники!$A39&lt;&gt;"",OR($N$37&gt;$N39,AND($N$37=$N39,$O$37&gt;$O39))),1,"")</f>
        <v>1</v>
      </c>
      <c r="CU39" s="17">
        <f>IF(AND(Участники!$A39&lt;&gt;"",OR($N$38&gt;$N39,AND($N$38=$N39,$O$38&gt;$O39))),1,"")</f>
        <v>1</v>
      </c>
      <c r="CV39" s="16" t="str">
        <f>IF(AND(Участники!$A39&lt;&gt;"",OR($N$39&gt;$N39,AND($N$39=$N39,$O$39&gt;$O39))),1,"")</f>
        <v/>
      </c>
      <c r="CW39" s="17">
        <f>IF(AND(Участники!$A39&lt;&gt;"",OR($N$40&gt;$N39,AND($N$40=$N39,$O$40&gt;$O39))),1,"")</f>
        <v>1</v>
      </c>
      <c r="CX39" s="17">
        <f>IF(AND(Участники!$A39&lt;&gt;"",OR($N$41&gt;$N39,AND($N$41=$N39,$O$41&gt;$O39))),1,"")</f>
        <v>1</v>
      </c>
      <c r="CY39" s="17">
        <f>IF(AND(Участники!$A39&lt;&gt;"",OR($N$42&gt;$N39,AND($N$42=$N39,$O$42&gt;$O39))),1,"")</f>
        <v>1</v>
      </c>
      <c r="CZ39" s="17">
        <f>IF(AND(Участники!$A39&lt;&gt;"",OR($N$43&gt;$N39,AND($N$43=$N39,$O$43&gt;$O39))),1,"")</f>
        <v>1</v>
      </c>
      <c r="DA39" s="17">
        <f>IF(AND(Участники!$A39&lt;&gt;"",OR($N$44&gt;$N39,AND($N$44=$N39,$O$44&gt;$O39))),1,"")</f>
        <v>1</v>
      </c>
      <c r="DB39" s="17">
        <f>IF(AND(Участники!$A39&lt;&gt;"",OR($N$45&gt;$N39,AND($N$45=$N39,$O$45&gt;$O39))),1,"")</f>
        <v>1</v>
      </c>
      <c r="DC39" s="17">
        <f>IF(AND(Участники!$A39&lt;&gt;"",OR($N$46&gt;$N39,AND($N$46=$N39,$O$46&gt;$O39))),1,"")</f>
        <v>1</v>
      </c>
      <c r="DD39" s="17">
        <f>IF(AND(Участники!$A39&lt;&gt;"",OR($N$47&gt;$N39,AND($N$47=$N39,$O$47&gt;$O39))),1,"")</f>
        <v>1</v>
      </c>
      <c r="DE39" s="17">
        <f>IF(AND(Участники!$A39&lt;&gt;"",OR($N$48&gt;$N39,AND($N$48=$N39,$O$48&gt;$O39))),1,"")</f>
        <v>1</v>
      </c>
      <c r="DF39" s="17">
        <f>IF(AND(Участники!$A39&lt;&gt;"",OR($N$49&gt;$N39,AND($N$49=$N39,$O$49&gt;$O39))),1,"")</f>
        <v>1</v>
      </c>
      <c r="DG39" s="17">
        <f>IF(AND(Участники!$A39&lt;&gt;"",OR($N$50&gt;$N39,AND($N$50=$N39,$O$50&gt;$O39))),1,"")</f>
        <v>1</v>
      </c>
      <c r="DH39" s="17">
        <f>IF(AND(Участники!$A39&lt;&gt;"",OR($N$51&gt;$N39,AND($N$51=$N39,$O$51&gt;$O39))),1,"")</f>
        <v>1</v>
      </c>
      <c r="DI39" s="17">
        <f>IF(AND(Участники!$A39&lt;&gt;"",OR($N$52&gt;$N39,AND($N$52=$N39,$O$52&gt;$O39))),1,"")</f>
        <v>1</v>
      </c>
      <c r="DJ39" s="17">
        <f>IF(AND(Участники!$A39&lt;&gt;"",OR($N$53&gt;$N39,AND($N$53=$N39,$O$53&gt;$O39))),1,"")</f>
        <v>1</v>
      </c>
      <c r="DK39" s="17">
        <f>IF(AND(Участники!$A39&lt;&gt;"",OR($N$54&gt;$N39,AND($N$54=$N39,$O$54&gt;$O39))),1,"")</f>
        <v>1</v>
      </c>
      <c r="DL39" s="17">
        <f>IF(AND(Участники!$A39&lt;&gt;"",OR($N$55&gt;$N39,AND($N$55=$N39,$O$55&gt;$O39))),1,"")</f>
        <v>1</v>
      </c>
      <c r="DM39" s="17">
        <f>IF(AND(Участники!$A39&lt;&gt;"",OR($N$56&gt;$N39,AND($N$56=$N39,$O$56&gt;$O39))),1,"")</f>
        <v>1</v>
      </c>
      <c r="DN39" s="17">
        <f>IF(AND(Участники!$A39&lt;&gt;"",OR($N$57&gt;$N39,AND($N$57=$N39,$O$57&gt;$O39))),1,"")</f>
        <v>1</v>
      </c>
      <c r="DO39" s="17">
        <f>IF(AND(Участники!$A39&lt;&gt;"",OR($N$58&gt;$N39,AND($N$58=$N39,$O$58&gt;$O39))),1,"")</f>
        <v>1</v>
      </c>
      <c r="DP39" s="17">
        <f>IF(AND(Участники!$A39&lt;&gt;"",OR($N$59&gt;$N39,AND($N$59=$N39,$O$59&gt;$O39))),1,"")</f>
        <v>1</v>
      </c>
      <c r="DQ39" s="17">
        <f>IF(AND(Участники!$A39&lt;&gt;"",OR($N$60&gt;$N39,AND($N$60=$N39,$O$60&gt;$O39))),1,"")</f>
        <v>1</v>
      </c>
    </row>
    <row r="40" spans="1:121" x14ac:dyDescent="0.25">
      <c r="A40" s="30" t="str">
        <f>IF(Участники!A40="","",Участники!A40)</f>
        <v>Тезаурус</v>
      </c>
      <c r="B40" s="52">
        <v>1</v>
      </c>
      <c r="C40" s="52"/>
      <c r="D40" s="52">
        <v>1</v>
      </c>
      <c r="E40" s="52">
        <v>1</v>
      </c>
      <c r="F40" s="52">
        <v>1</v>
      </c>
      <c r="G40" s="52"/>
      <c r="H40" s="52">
        <v>1</v>
      </c>
      <c r="I40" s="52">
        <v>1</v>
      </c>
      <c r="J40" s="52">
        <v>1</v>
      </c>
      <c r="K40" s="52">
        <v>1</v>
      </c>
      <c r="L40" s="52">
        <v>1</v>
      </c>
      <c r="M40" s="52">
        <v>1</v>
      </c>
      <c r="N40" s="31">
        <f>IF(Участники!A40="","",COUNTA(B40:M40))</f>
        <v>10</v>
      </c>
      <c r="O40" s="31">
        <f>IF(Участники!A40="","",SUMPRODUCT(B$8:M$8,B100:M100))</f>
        <v>134</v>
      </c>
      <c r="P40" s="31">
        <f>IF(Участники!A40="","",IF($AW$61+1=Участники!$B$6-CW$61,$AW$61+1,CONCATENATE($AW$61+1,"-",Участники!$B$6-CW$61)))</f>
        <v>2</v>
      </c>
      <c r="T40" s="17">
        <f>IF(AND(Участники!$A40&lt;&gt;"",OR($N$11&lt;$N40,AND($N$11=$N40,$O$11&lt;$O40))),1,"")</f>
        <v>1</v>
      </c>
      <c r="U40" s="17">
        <f>IF(AND(Участники!$A40&lt;&gt;"",OR($N$12&lt;$N40,AND($N$12=$N40,$O$12&lt;$O40))),1,"")</f>
        <v>1</v>
      </c>
      <c r="V40" s="17">
        <f>IF(AND(Участники!$A40&lt;&gt;"",OR($N$13&lt;$N40,AND($N$13=$N40,$O$13&lt;$O40))),1,"")</f>
        <v>1</v>
      </c>
      <c r="W40" s="17">
        <f>IF(AND(Участники!$A40&lt;&gt;"",OR($N$14&lt;$N40,AND($N$14=$N40,$O$14&lt;$O40))),1,"")</f>
        <v>1</v>
      </c>
      <c r="X40" s="17">
        <f>IF(AND(Участники!$A40&lt;&gt;"",OR($N$15&lt;$N40,AND($N$15=$N40,$O$15&lt;$O40))),1,"")</f>
        <v>1</v>
      </c>
      <c r="Y40" s="17">
        <f>IF(AND(Участники!$A40&lt;&gt;"",OR($N$16&lt;$N40,AND($N$16=$N40,$O$16&lt;$O40))),1,"")</f>
        <v>1</v>
      </c>
      <c r="Z40" s="17" t="str">
        <f>IF(AND(Участники!$A40&lt;&gt;"",OR($N$17&lt;$N40,AND($N$17=$N40,$O$17&lt;$O40))),1,"")</f>
        <v/>
      </c>
      <c r="AA40" s="17">
        <f>IF(AND(Участники!$A40&lt;&gt;"",OR($N$18&lt;$N40,AND($N$18=$N40,$O$18&lt;$O40))),1,"")</f>
        <v>1</v>
      </c>
      <c r="AB40" s="17">
        <f>IF(AND(Участники!$A40&lt;&gt;"",OR($N$19&lt;$N40,AND($N$19=$N40,$O$19&lt;$O40))),1,"")</f>
        <v>1</v>
      </c>
      <c r="AC40" s="17">
        <f>IF(AND(Участники!$A40&lt;&gt;"",OR($N$20&lt;$N40,AND($N$20=$N40,$O$20&lt;$O40))),1,"")</f>
        <v>1</v>
      </c>
      <c r="AD40" s="17">
        <f>IF(AND(Участники!$A40&lt;&gt;"",OR($N$21&lt;$N40,AND($N$21=$N40,$O$21&lt;$O40))),1,"")</f>
        <v>1</v>
      </c>
      <c r="AE40" s="17">
        <f>IF(AND(Участники!$A40&lt;&gt;"",OR($N$22&lt;$N40,AND($N$22=$N40,$O$22&lt;$O40))),1,"")</f>
        <v>1</v>
      </c>
      <c r="AF40" s="17">
        <f>IF(AND(Участники!$A40&lt;&gt;"",OR($N$23&lt;$N40,AND($N$23=$N40,$O$23&lt;$O40))),1,"")</f>
        <v>1</v>
      </c>
      <c r="AG40" s="17">
        <f>IF(AND(Участники!$A40&lt;&gt;"",OR($N$24&lt;$N40,AND($N$24=$N40,$O$24&lt;$O40))),1,"")</f>
        <v>1</v>
      </c>
      <c r="AH40" s="17">
        <f>IF(AND(Участники!$A40&lt;&gt;"",OR($N$25&lt;$N40,AND($N$25=$N40,$O$25&lt;$O40))),1,"")</f>
        <v>1</v>
      </c>
      <c r="AI40" s="17">
        <f>IF(AND(Участники!$A40&lt;&gt;"",OR($N$26&lt;$N40,AND($N$26=$N40,$O$26&lt;$O40))),1,"")</f>
        <v>1</v>
      </c>
      <c r="AJ40" s="17">
        <f>IF(AND(Участники!$A40&lt;&gt;"",OR($N$27&lt;$N40,AND($N$27=$N40,$O$27&lt;$O40))),1,"")</f>
        <v>1</v>
      </c>
      <c r="AK40" s="17">
        <f>IF(AND(Участники!$A40&lt;&gt;"",OR($N$28&lt;$N40,AND($N$28=$N40,$O$28&lt;$O40))),1,"")</f>
        <v>1</v>
      </c>
      <c r="AL40" s="17">
        <f>IF(AND(Участники!$A40&lt;&gt;"",OR($N$29&lt;$N40,AND($N$29=$N40,$O$29&lt;$O40))),1,"")</f>
        <v>1</v>
      </c>
      <c r="AM40" s="17">
        <f>IF(AND(Участники!$A40&lt;&gt;"",OR($N$30&lt;$N40,AND($N$30=$N40,$O$30&lt;$O40))),1,"")</f>
        <v>1</v>
      </c>
      <c r="AN40" s="17">
        <f>IF(AND(Участники!$A40&lt;&gt;"",OR($N$31&lt;$N40,AND($N$31=$N40,$O$31&lt;$O40))),1,"")</f>
        <v>1</v>
      </c>
      <c r="AO40" s="17">
        <f>IF(AND(Участники!$A40&lt;&gt;"",OR($N$32&lt;$N40,AND($N$32=$N40,$O$32&lt;$O40))),1,"")</f>
        <v>1</v>
      </c>
      <c r="AP40" s="17">
        <f>IF(AND(Участники!$A40&lt;&gt;"",OR($N$33&lt;$N40,AND($N$33=$N40,$O$33&lt;$O40))),1,"")</f>
        <v>1</v>
      </c>
      <c r="AQ40" s="17">
        <f>IF(AND(Участники!$A40&lt;&gt;"",OR($N$34&lt;$N40,AND($N$34=$N40,$O$34&lt;$O40))),1,"")</f>
        <v>1</v>
      </c>
      <c r="AR40" s="17">
        <f>IF(AND(Участники!$A40&lt;&gt;"",OR($N$35&lt;$N40,AND($N$35=$N40,$O$35&lt;$O40))),1,"")</f>
        <v>1</v>
      </c>
      <c r="AS40" s="17">
        <f>IF(AND(Участники!$A40&lt;&gt;"",OR($N$36&lt;$N40,AND($N$36=$N40,$O$36&lt;$O40))),1,"")</f>
        <v>1</v>
      </c>
      <c r="AT40" s="17">
        <f>IF(AND(Участники!$A40&lt;&gt;"",OR($N$37&lt;$N40,AND($N$37=$N40,$O$37&lt;$O40))),1,"")</f>
        <v>1</v>
      </c>
      <c r="AU40" s="17">
        <f>IF(AND(Участники!$A40&lt;&gt;"",OR($N$38&lt;$N40,AND($N$38=$N40,$O$38&lt;$O40))),1,"")</f>
        <v>1</v>
      </c>
      <c r="AV40" s="17">
        <f>IF(AND(Участники!$A40&lt;&gt;"",OR($N$39&lt;$N40,AND($N$39=$N40,$O$39&lt;$O40))),1,"")</f>
        <v>1</v>
      </c>
      <c r="AW40" s="16" t="str">
        <f>IF(AND(Участники!$A40&lt;&gt;"",OR($N$40&lt;$N40,AND($N$40=$N40,$O$40&lt;$O40))),1,"")</f>
        <v/>
      </c>
      <c r="AX40" s="17" t="str">
        <f>IF(AND(Участники!$A40&lt;&gt;"",OR($N$41&lt;$N40,AND($N$41=$N40,$O$41&lt;$O40))),1,"")</f>
        <v/>
      </c>
      <c r="AY40" s="17" t="str">
        <f>IF(AND(Участники!$A40&lt;&gt;"",OR($N$42&lt;$N40,AND($N$42=$N40,$O$42&lt;$O40))),1,"")</f>
        <v/>
      </c>
      <c r="AZ40" s="17" t="str">
        <f>IF(AND(Участники!$A40&lt;&gt;"",OR($N$43&lt;$N40,AND($N$43=$N40,$O$43&lt;$O40))),1,"")</f>
        <v/>
      </c>
      <c r="BA40" s="17" t="str">
        <f>IF(AND(Участники!$A40&lt;&gt;"",OR($N$44&lt;$N40,AND($N$44=$N40,$O$44&lt;$O40))),1,"")</f>
        <v/>
      </c>
      <c r="BB40" s="17" t="str">
        <f>IF(AND(Участники!$A40&lt;&gt;"",OR($N$45&lt;$N40,AND($N$45=$N40,$O$45&lt;$O40))),1,"")</f>
        <v/>
      </c>
      <c r="BC40" s="17" t="str">
        <f>IF(AND(Участники!$A40&lt;&gt;"",OR($N$46&lt;$N40,AND($N$46=$N40,$O$46&lt;$O40))),1,"")</f>
        <v/>
      </c>
      <c r="BD40" s="17" t="str">
        <f>IF(AND(Участники!$A40&lt;&gt;"",OR($N$47&lt;$N40,AND($N$47=$N40,$O$47&lt;$O40))),1,"")</f>
        <v/>
      </c>
      <c r="BE40" s="17" t="str">
        <f>IF(AND(Участники!$A40&lt;&gt;"",OR($N$48&lt;$N40,AND($N$48=$N40,$O$48&lt;$O40))),1,"")</f>
        <v/>
      </c>
      <c r="BF40" s="17" t="str">
        <f>IF(AND(Участники!$A40&lt;&gt;"",OR($N$49&lt;$N40,AND($N$49=$N40,$O$49&lt;$O40))),1,"")</f>
        <v/>
      </c>
      <c r="BG40" s="17" t="str">
        <f>IF(AND(Участники!$A40&lt;&gt;"",OR($N$50&lt;$N40,AND($N$50=$N40,$O$50&lt;$O40))),1,"")</f>
        <v/>
      </c>
      <c r="BH40" s="17" t="str">
        <f>IF(AND(Участники!$A40&lt;&gt;"",OR($N$51&lt;$N40,AND($N$51=$N40,$O$51&lt;$O40))),1,"")</f>
        <v/>
      </c>
      <c r="BI40" s="17" t="str">
        <f>IF(AND(Участники!$A40&lt;&gt;"",OR($N$52&lt;$N40,AND($N$52=$N40,$O$52&lt;$O40))),1,"")</f>
        <v/>
      </c>
      <c r="BJ40" s="17" t="str">
        <f>IF(AND(Участники!$A40&lt;&gt;"",OR($N$53&lt;$N40,AND($N$53=$N40,$O$53&lt;$O40))),1,"")</f>
        <v/>
      </c>
      <c r="BK40" s="17" t="str">
        <f>IF(AND(Участники!$A40&lt;&gt;"",OR($N$54&lt;$N40,AND($N$54=$N40,$O$54&lt;$O40))),1,"")</f>
        <v/>
      </c>
      <c r="BL40" s="17" t="str">
        <f>IF(AND(Участники!$A40&lt;&gt;"",OR($N$55&lt;$N40,AND($N$55=$N40,$O$55&lt;$O40))),1,"")</f>
        <v/>
      </c>
      <c r="BM40" s="17" t="str">
        <f>IF(AND(Участники!$A40&lt;&gt;"",OR($N$56&lt;$N40,AND($N$56=$N40,$O$56&lt;$O40))),1,"")</f>
        <v/>
      </c>
      <c r="BN40" s="17" t="str">
        <f>IF(AND(Участники!$A40&lt;&gt;"",OR($N$57&lt;$N40,AND($N$57=$N40,$O$57&lt;$O40))),1,"")</f>
        <v/>
      </c>
      <c r="BO40" s="17" t="str">
        <f>IF(AND(Участники!$A40&lt;&gt;"",OR($N$58&lt;$N40,AND($N$58=$N40,$O$58&lt;$O40))),1,"")</f>
        <v/>
      </c>
      <c r="BP40" s="17" t="str">
        <f>IF(AND(Участники!$A40&lt;&gt;"",OR($N$59&lt;$N40,AND($N$59=$N40,$O$59&lt;$O40))),1,"")</f>
        <v/>
      </c>
      <c r="BQ40" s="17" t="str">
        <f>IF(AND(Участники!$A40&lt;&gt;"",OR($N$60&lt;$N40,AND($N$60=$N40,$O$60&lt;$O40))),1,"")</f>
        <v/>
      </c>
      <c r="BT40" s="17" t="str">
        <f>IF(AND(Участники!$A40&lt;&gt;"",OR($N$11&gt;$N40,AND($N$11=$N40,$O$11&gt;$O40))),1,"")</f>
        <v/>
      </c>
      <c r="BU40" s="17" t="str">
        <f>IF(AND(Участники!$A40&lt;&gt;"",OR($N$12&gt;$N40,AND($N$12=$N40,$O$12&gt;$O40))),1,"")</f>
        <v/>
      </c>
      <c r="BV40" s="17" t="str">
        <f>IF(AND(Участники!$A40&lt;&gt;"",OR($N$13&gt;$N40,AND($N$13=$N40,$O$13&gt;$O40))),1,"")</f>
        <v/>
      </c>
      <c r="BW40" s="17" t="str">
        <f>IF(AND(Участники!$A40&lt;&gt;"",OR($N$14&gt;$N40,AND($N$14=$N40,$O$14&gt;$O40))),1,"")</f>
        <v/>
      </c>
      <c r="BX40" s="17" t="str">
        <f>IF(AND(Участники!$A40&lt;&gt;"",OR($N$15&gt;$N40,AND($N$15=$N40,$O$15&gt;$O40))),1,"")</f>
        <v/>
      </c>
      <c r="BY40" s="17" t="str">
        <f>IF(AND(Участники!$A40&lt;&gt;"",OR($N$16&gt;$N40,AND($N$16=$N40,$O$16&gt;$O40))),1,"")</f>
        <v/>
      </c>
      <c r="BZ40" s="17">
        <f>IF(AND(Участники!$A40&lt;&gt;"",OR($N$17&gt;$N40,AND($N$17=$N40,$O$17&gt;$O40))),1,"")</f>
        <v>1</v>
      </c>
      <c r="CA40" s="17" t="str">
        <f>IF(AND(Участники!$A40&lt;&gt;"",OR($N$18&gt;$N40,AND($N$18=$N40,$O$18&gt;$O40))),1,"")</f>
        <v/>
      </c>
      <c r="CB40" s="17" t="str">
        <f>IF(AND(Участники!$A40&lt;&gt;"",OR($N$19&gt;$N40,AND($N$19=$N40,$O$19&gt;$O40))),1,"")</f>
        <v/>
      </c>
      <c r="CC40" s="17" t="str">
        <f>IF(AND(Участники!$A40&lt;&gt;"",OR($N$20&gt;$N40,AND($N$20=$N40,$O$20&gt;$O40))),1,"")</f>
        <v/>
      </c>
      <c r="CD40" s="17" t="str">
        <f>IF(AND(Участники!$A40&lt;&gt;"",OR($N$21&gt;$N40,AND($N$21=$N40,$O$21&gt;$O40))),1,"")</f>
        <v/>
      </c>
      <c r="CE40" s="17" t="str">
        <f>IF(AND(Участники!$A40&lt;&gt;"",OR($N$22&gt;$N40,AND($N$22=$N40,$O$22&gt;$O40))),1,"")</f>
        <v/>
      </c>
      <c r="CF40" s="17" t="str">
        <f>IF(AND(Участники!$A40&lt;&gt;"",OR($N$23&gt;$N40,AND($N$23=$N40,$O$23&gt;$O40))),1,"")</f>
        <v/>
      </c>
      <c r="CG40" s="17" t="str">
        <f>IF(AND(Участники!$A40&lt;&gt;"",OR($N$24&gt;$N40,AND($N$24=$N40,$O$24&gt;$O40))),1,"")</f>
        <v/>
      </c>
      <c r="CH40" s="17" t="str">
        <f>IF(AND(Участники!$A40&lt;&gt;"",OR($N$25&gt;$N40,AND($N$25=$N40,$O$25&gt;$O40))),1,"")</f>
        <v/>
      </c>
      <c r="CI40" s="17" t="str">
        <f>IF(AND(Участники!$A40&lt;&gt;"",OR($N$26&gt;$N40,AND($N$26=$N40,$O$26&gt;$O40))),1,"")</f>
        <v/>
      </c>
      <c r="CJ40" s="17" t="str">
        <f>IF(AND(Участники!$A40&lt;&gt;"",OR($N$27&gt;$N40,AND($N$27=$N40,$O$27&gt;$O40))),1,"")</f>
        <v/>
      </c>
      <c r="CK40" s="17" t="str">
        <f>IF(AND(Участники!$A40&lt;&gt;"",OR($N$28&gt;$N40,AND($N$28=$N40,$O$28&gt;$O40))),1,"")</f>
        <v/>
      </c>
      <c r="CL40" s="17" t="str">
        <f>IF(AND(Участники!$A40&lt;&gt;"",OR($N$29&gt;$N40,AND($N$29=$N40,$O$29&gt;$O40))),1,"")</f>
        <v/>
      </c>
      <c r="CM40" s="17" t="str">
        <f>IF(AND(Участники!$A40&lt;&gt;"",OR($N$30&gt;$N40,AND($N$30=$N40,$O$30&gt;$O40))),1,"")</f>
        <v/>
      </c>
      <c r="CN40" s="17" t="str">
        <f>IF(AND(Участники!$A40&lt;&gt;"",OR($N$31&gt;$N40,AND($N$31=$N40,$O$31&gt;$O40))),1,"")</f>
        <v/>
      </c>
      <c r="CO40" s="17" t="str">
        <f>IF(AND(Участники!$A40&lt;&gt;"",OR($N$32&gt;$N40,AND($N$32=$N40,$O$32&gt;$O40))),1,"")</f>
        <v/>
      </c>
      <c r="CP40" s="17" t="str">
        <f>IF(AND(Участники!$A40&lt;&gt;"",OR($N$33&gt;$N40,AND($N$33=$N40,$O$33&gt;$O40))),1,"")</f>
        <v/>
      </c>
      <c r="CQ40" s="17" t="str">
        <f>IF(AND(Участники!$A40&lt;&gt;"",OR($N$34&gt;$N40,AND($N$34=$N40,$O$34&gt;$O40))),1,"")</f>
        <v/>
      </c>
      <c r="CR40" s="17" t="str">
        <f>IF(AND(Участники!$A40&lt;&gt;"",OR($N$35&gt;$N40,AND($N$35=$N40,$O$35&gt;$O40))),1,"")</f>
        <v/>
      </c>
      <c r="CS40" s="17" t="str">
        <f>IF(AND(Участники!$A40&lt;&gt;"",OR($N$36&gt;$N40,AND($N$36=$N40,$O$36&gt;$O40))),1,"")</f>
        <v/>
      </c>
      <c r="CT40" s="17" t="str">
        <f>IF(AND(Участники!$A40&lt;&gt;"",OR($N$37&gt;$N40,AND($N$37=$N40,$O$37&gt;$O40))),1,"")</f>
        <v/>
      </c>
      <c r="CU40" s="17" t="str">
        <f>IF(AND(Участники!$A40&lt;&gt;"",OR($N$38&gt;$N40,AND($N$38=$N40,$O$38&gt;$O40))),1,"")</f>
        <v/>
      </c>
      <c r="CV40" s="17" t="str">
        <f>IF(AND(Участники!$A40&lt;&gt;"",OR($N$39&gt;$N40,AND($N$39=$N40,$O$39&gt;$O40))),1,"")</f>
        <v/>
      </c>
      <c r="CW40" s="16" t="str">
        <f>IF(AND(Участники!$A40&lt;&gt;"",OR($N$40&gt;$N40,AND($N$40=$N40,$O$40&gt;$O40))),1,"")</f>
        <v/>
      </c>
      <c r="CX40" s="17">
        <f>IF(AND(Участники!$A40&lt;&gt;"",OR($N$41&gt;$N40,AND($N$41=$N40,$O$41&gt;$O40))),1,"")</f>
        <v>1</v>
      </c>
      <c r="CY40" s="17">
        <f>IF(AND(Участники!$A40&lt;&gt;"",OR($N$42&gt;$N40,AND($N$42=$N40,$O$42&gt;$O40))),1,"")</f>
        <v>1</v>
      </c>
      <c r="CZ40" s="17">
        <f>IF(AND(Участники!$A40&lt;&gt;"",OR($N$43&gt;$N40,AND($N$43=$N40,$O$43&gt;$O40))),1,"")</f>
        <v>1</v>
      </c>
      <c r="DA40" s="17">
        <f>IF(AND(Участники!$A40&lt;&gt;"",OR($N$44&gt;$N40,AND($N$44=$N40,$O$44&gt;$O40))),1,"")</f>
        <v>1</v>
      </c>
      <c r="DB40" s="17">
        <f>IF(AND(Участники!$A40&lt;&gt;"",OR($N$45&gt;$N40,AND($N$45=$N40,$O$45&gt;$O40))),1,"")</f>
        <v>1</v>
      </c>
      <c r="DC40" s="17">
        <f>IF(AND(Участники!$A40&lt;&gt;"",OR($N$46&gt;$N40,AND($N$46=$N40,$O$46&gt;$O40))),1,"")</f>
        <v>1</v>
      </c>
      <c r="DD40" s="17">
        <f>IF(AND(Участники!$A40&lt;&gt;"",OR($N$47&gt;$N40,AND($N$47=$N40,$O$47&gt;$O40))),1,"")</f>
        <v>1</v>
      </c>
      <c r="DE40" s="17">
        <f>IF(AND(Участники!$A40&lt;&gt;"",OR($N$48&gt;$N40,AND($N$48=$N40,$O$48&gt;$O40))),1,"")</f>
        <v>1</v>
      </c>
      <c r="DF40" s="17">
        <f>IF(AND(Участники!$A40&lt;&gt;"",OR($N$49&gt;$N40,AND($N$49=$N40,$O$49&gt;$O40))),1,"")</f>
        <v>1</v>
      </c>
      <c r="DG40" s="17">
        <f>IF(AND(Участники!$A40&lt;&gt;"",OR($N$50&gt;$N40,AND($N$50=$N40,$O$50&gt;$O40))),1,"")</f>
        <v>1</v>
      </c>
      <c r="DH40" s="17">
        <f>IF(AND(Участники!$A40&lt;&gt;"",OR($N$51&gt;$N40,AND($N$51=$N40,$O$51&gt;$O40))),1,"")</f>
        <v>1</v>
      </c>
      <c r="DI40" s="17">
        <f>IF(AND(Участники!$A40&lt;&gt;"",OR($N$52&gt;$N40,AND($N$52=$N40,$O$52&gt;$O40))),1,"")</f>
        <v>1</v>
      </c>
      <c r="DJ40" s="17">
        <f>IF(AND(Участники!$A40&lt;&gt;"",OR($N$53&gt;$N40,AND($N$53=$N40,$O$53&gt;$O40))),1,"")</f>
        <v>1</v>
      </c>
      <c r="DK40" s="17">
        <f>IF(AND(Участники!$A40&lt;&gt;"",OR($N$54&gt;$N40,AND($N$54=$N40,$O$54&gt;$O40))),1,"")</f>
        <v>1</v>
      </c>
      <c r="DL40" s="17">
        <f>IF(AND(Участники!$A40&lt;&gt;"",OR($N$55&gt;$N40,AND($N$55=$N40,$O$55&gt;$O40))),1,"")</f>
        <v>1</v>
      </c>
      <c r="DM40" s="17">
        <f>IF(AND(Участники!$A40&lt;&gt;"",OR($N$56&gt;$N40,AND($N$56=$N40,$O$56&gt;$O40))),1,"")</f>
        <v>1</v>
      </c>
      <c r="DN40" s="17">
        <f>IF(AND(Участники!$A40&lt;&gt;"",OR($N$57&gt;$N40,AND($N$57=$N40,$O$57&gt;$O40))),1,"")</f>
        <v>1</v>
      </c>
      <c r="DO40" s="17">
        <f>IF(AND(Участники!$A40&lt;&gt;"",OR($N$58&gt;$N40,AND($N$58=$N40,$O$58&gt;$O40))),1,"")</f>
        <v>1</v>
      </c>
      <c r="DP40" s="17">
        <f>IF(AND(Участники!$A40&lt;&gt;"",OR($N$59&gt;$N40,AND($N$59=$N40,$O$59&gt;$O40))),1,"")</f>
        <v>1</v>
      </c>
      <c r="DQ40" s="17">
        <f>IF(AND(Участники!$A40&lt;&gt;"",OR($N$60&gt;$N40,AND($N$60=$N40,$O$60&gt;$O40))),1,"")</f>
        <v>1</v>
      </c>
    </row>
    <row r="41" spans="1:121" x14ac:dyDescent="0.25">
      <c r="A41" s="29" t="str">
        <f>IF(Участники!A41="","",Участники!A41)</f>
        <v/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15" t="str">
        <f>IF(Участники!A41="","",COUNTA(B41:M41))</f>
        <v/>
      </c>
      <c r="O41" s="15" t="str">
        <f>IF(Участники!A41="","",SUMPRODUCT(B$8:M$8,B101:M101))</f>
        <v/>
      </c>
      <c r="P41" s="15" t="str">
        <f>IF(Участники!A41="","",IF($AX$61+1=Участники!$B$6-CX$61,$AX$61+1,CONCATENATE($AX$61+1,"-",Участники!$B$6-CX$61)))</f>
        <v/>
      </c>
      <c r="T41" s="17" t="str">
        <f>IF(AND(Участники!$A41&lt;&gt;"",OR($N$11&lt;$N41,AND($N$11=$N41,$O$11&lt;$O41))),1,"")</f>
        <v/>
      </c>
      <c r="U41" s="17" t="str">
        <f>IF(AND(Участники!$A41&lt;&gt;"",OR($N$12&lt;$N41,AND($N$12=$N41,$O$12&lt;$O41))),1,"")</f>
        <v/>
      </c>
      <c r="V41" s="17" t="str">
        <f>IF(AND(Участники!$A41&lt;&gt;"",OR($N$13&lt;$N41,AND($N$13=$N41,$O$13&lt;$O41))),1,"")</f>
        <v/>
      </c>
      <c r="W41" s="17" t="str">
        <f>IF(AND(Участники!$A41&lt;&gt;"",OR($N$14&lt;$N41,AND($N$14=$N41,$O$14&lt;$O41))),1,"")</f>
        <v/>
      </c>
      <c r="X41" s="17" t="str">
        <f>IF(AND(Участники!$A41&lt;&gt;"",OR($N$15&lt;$N41,AND($N$15=$N41,$O$15&lt;$O41))),1,"")</f>
        <v/>
      </c>
      <c r="Y41" s="17" t="str">
        <f>IF(AND(Участники!$A41&lt;&gt;"",OR($N$16&lt;$N41,AND($N$16=$N41,$O$16&lt;$O41))),1,"")</f>
        <v/>
      </c>
      <c r="Z41" s="17" t="str">
        <f>IF(AND(Участники!$A41&lt;&gt;"",OR($N$17&lt;$N41,AND($N$17=$N41,$O$17&lt;$O41))),1,"")</f>
        <v/>
      </c>
      <c r="AA41" s="17" t="str">
        <f>IF(AND(Участники!$A41&lt;&gt;"",OR($N$18&lt;$N41,AND($N$18=$N41,$O$18&lt;$O41))),1,"")</f>
        <v/>
      </c>
      <c r="AB41" s="17" t="str">
        <f>IF(AND(Участники!$A41&lt;&gt;"",OR($N$19&lt;$N41,AND($N$19=$N41,$O$19&lt;$O41))),1,"")</f>
        <v/>
      </c>
      <c r="AC41" s="17" t="str">
        <f>IF(AND(Участники!$A41&lt;&gt;"",OR($N$20&lt;$N41,AND($N$20=$N41,$O$20&lt;$O41))),1,"")</f>
        <v/>
      </c>
      <c r="AD41" s="17" t="str">
        <f>IF(AND(Участники!$A41&lt;&gt;"",OR($N$21&lt;$N41,AND($N$21=$N41,$O$21&lt;$O41))),1,"")</f>
        <v/>
      </c>
      <c r="AE41" s="17" t="str">
        <f>IF(AND(Участники!$A41&lt;&gt;"",OR($N$22&lt;$N41,AND($N$22=$N41,$O$22&lt;$O41))),1,"")</f>
        <v/>
      </c>
      <c r="AF41" s="17" t="str">
        <f>IF(AND(Участники!$A41&lt;&gt;"",OR($N$23&lt;$N41,AND($N$23=$N41,$O$23&lt;$O41))),1,"")</f>
        <v/>
      </c>
      <c r="AG41" s="17" t="str">
        <f>IF(AND(Участники!$A41&lt;&gt;"",OR($N$24&lt;$N41,AND($N$24=$N41,$O$24&lt;$O41))),1,"")</f>
        <v/>
      </c>
      <c r="AH41" s="17" t="str">
        <f>IF(AND(Участники!$A41&lt;&gt;"",OR($N$25&lt;$N41,AND($N$25=$N41,$O$25&lt;$O41))),1,"")</f>
        <v/>
      </c>
      <c r="AI41" s="17" t="str">
        <f>IF(AND(Участники!$A41&lt;&gt;"",OR($N$26&lt;$N41,AND($N$26=$N41,$O$26&lt;$O41))),1,"")</f>
        <v/>
      </c>
      <c r="AJ41" s="17" t="str">
        <f>IF(AND(Участники!$A41&lt;&gt;"",OR($N$27&lt;$N41,AND($N$27=$N41,$O$27&lt;$O41))),1,"")</f>
        <v/>
      </c>
      <c r="AK41" s="17" t="str">
        <f>IF(AND(Участники!$A41&lt;&gt;"",OR($N$28&lt;$N41,AND($N$28=$N41,$O$28&lt;$O41))),1,"")</f>
        <v/>
      </c>
      <c r="AL41" s="17" t="str">
        <f>IF(AND(Участники!$A41&lt;&gt;"",OR($N$29&lt;$N41,AND($N$29=$N41,$O$29&lt;$O41))),1,"")</f>
        <v/>
      </c>
      <c r="AM41" s="17" t="str">
        <f>IF(AND(Участники!$A41&lt;&gt;"",OR($N$30&lt;$N41,AND($N$30=$N41,$O$30&lt;$O41))),1,"")</f>
        <v/>
      </c>
      <c r="AN41" s="17" t="str">
        <f>IF(AND(Участники!$A41&lt;&gt;"",OR($N$31&lt;$N41,AND($N$31=$N41,$O$31&lt;$O41))),1,"")</f>
        <v/>
      </c>
      <c r="AO41" s="17" t="str">
        <f>IF(AND(Участники!$A41&lt;&gt;"",OR($N$32&lt;$N41,AND($N$32=$N41,$O$32&lt;$O41))),1,"")</f>
        <v/>
      </c>
      <c r="AP41" s="17" t="str">
        <f>IF(AND(Участники!$A41&lt;&gt;"",OR($N$33&lt;$N41,AND($N$33=$N41,$O$33&lt;$O41))),1,"")</f>
        <v/>
      </c>
      <c r="AQ41" s="17" t="str">
        <f>IF(AND(Участники!$A41&lt;&gt;"",OR($N$34&lt;$N41,AND($N$34=$N41,$O$34&lt;$O41))),1,"")</f>
        <v/>
      </c>
      <c r="AR41" s="17" t="str">
        <f>IF(AND(Участники!$A41&lt;&gt;"",OR($N$35&lt;$N41,AND($N$35=$N41,$O$35&lt;$O41))),1,"")</f>
        <v/>
      </c>
      <c r="AS41" s="17" t="str">
        <f>IF(AND(Участники!$A41&lt;&gt;"",OR($N$36&lt;$N41,AND($N$36=$N41,$O$36&lt;$O41))),1,"")</f>
        <v/>
      </c>
      <c r="AT41" s="17" t="str">
        <f>IF(AND(Участники!$A41&lt;&gt;"",OR($N$37&lt;$N41,AND($N$37=$N41,$O$37&lt;$O41))),1,"")</f>
        <v/>
      </c>
      <c r="AU41" s="17" t="str">
        <f>IF(AND(Участники!$A41&lt;&gt;"",OR($N$38&lt;$N41,AND($N$38=$N41,$O$38&lt;$O41))),1,"")</f>
        <v/>
      </c>
      <c r="AV41" s="17" t="str">
        <f>IF(AND(Участники!$A41&lt;&gt;"",OR($N$39&lt;$N41,AND($N$39=$N41,$O$39&lt;$O41))),1,"")</f>
        <v/>
      </c>
      <c r="AW41" s="17" t="str">
        <f>IF(AND(Участники!$A41&lt;&gt;"",OR($N$40&lt;$N41,AND($N$40=$N41,$O$40&lt;$O41))),1,"")</f>
        <v/>
      </c>
      <c r="AX41" s="16" t="str">
        <f>IF(AND(Участники!$A41&lt;&gt;"",OR($N$41&lt;$N41,AND($N$41=$N41,$O$41&lt;$O41))),1,"")</f>
        <v/>
      </c>
      <c r="AY41" s="17" t="str">
        <f>IF(AND(Участники!$A41&lt;&gt;"",OR($N$42&lt;$N41,AND($N$42=$N41,$O$42&lt;$O41))),1,"")</f>
        <v/>
      </c>
      <c r="AZ41" s="17" t="str">
        <f>IF(AND(Участники!$A41&lt;&gt;"",OR($N$43&lt;$N41,AND($N$43=$N41,$O$43&lt;$O41))),1,"")</f>
        <v/>
      </c>
      <c r="BA41" s="17" t="str">
        <f>IF(AND(Участники!$A41&lt;&gt;"",OR($N$44&lt;$N41,AND($N$44=$N41,$O$44&lt;$O41))),1,"")</f>
        <v/>
      </c>
      <c r="BB41" s="17" t="str">
        <f>IF(AND(Участники!$A41&lt;&gt;"",OR($N$45&lt;$N41,AND($N$45=$N41,$O$45&lt;$O41))),1,"")</f>
        <v/>
      </c>
      <c r="BC41" s="17" t="str">
        <f>IF(AND(Участники!$A41&lt;&gt;"",OR($N$46&lt;$N41,AND($N$46=$N41,$O$46&lt;$O41))),1,"")</f>
        <v/>
      </c>
      <c r="BD41" s="17" t="str">
        <f>IF(AND(Участники!$A41&lt;&gt;"",OR($N$47&lt;$N41,AND($N$47=$N41,$O$47&lt;$O41))),1,"")</f>
        <v/>
      </c>
      <c r="BE41" s="17" t="str">
        <f>IF(AND(Участники!$A41&lt;&gt;"",OR($N$48&lt;$N41,AND($N$48=$N41,$O$48&lt;$O41))),1,"")</f>
        <v/>
      </c>
      <c r="BF41" s="17" t="str">
        <f>IF(AND(Участники!$A41&lt;&gt;"",OR($N$49&lt;$N41,AND($N$49=$N41,$O$49&lt;$O41))),1,"")</f>
        <v/>
      </c>
      <c r="BG41" s="17" t="str">
        <f>IF(AND(Участники!$A41&lt;&gt;"",OR($N$50&lt;$N41,AND($N$50=$N41,$O$50&lt;$O41))),1,"")</f>
        <v/>
      </c>
      <c r="BH41" s="17" t="str">
        <f>IF(AND(Участники!$A41&lt;&gt;"",OR($N$51&lt;$N41,AND($N$51=$N41,$O$51&lt;$O41))),1,"")</f>
        <v/>
      </c>
      <c r="BI41" s="17" t="str">
        <f>IF(AND(Участники!$A41&lt;&gt;"",OR($N$52&lt;$N41,AND($N$52=$N41,$O$52&lt;$O41))),1,"")</f>
        <v/>
      </c>
      <c r="BJ41" s="17" t="str">
        <f>IF(AND(Участники!$A41&lt;&gt;"",OR($N$53&lt;$N41,AND($N$53=$N41,$O$53&lt;$O41))),1,"")</f>
        <v/>
      </c>
      <c r="BK41" s="17" t="str">
        <f>IF(AND(Участники!$A41&lt;&gt;"",OR($N$54&lt;$N41,AND($N$54=$N41,$O$54&lt;$O41))),1,"")</f>
        <v/>
      </c>
      <c r="BL41" s="17" t="str">
        <f>IF(AND(Участники!$A41&lt;&gt;"",OR($N$55&lt;$N41,AND($N$55=$N41,$O$55&lt;$O41))),1,"")</f>
        <v/>
      </c>
      <c r="BM41" s="17" t="str">
        <f>IF(AND(Участники!$A41&lt;&gt;"",OR($N$56&lt;$N41,AND($N$56=$N41,$O$56&lt;$O41))),1,"")</f>
        <v/>
      </c>
      <c r="BN41" s="17" t="str">
        <f>IF(AND(Участники!$A41&lt;&gt;"",OR($N$57&lt;$N41,AND($N$57=$N41,$O$57&lt;$O41))),1,"")</f>
        <v/>
      </c>
      <c r="BO41" s="17" t="str">
        <f>IF(AND(Участники!$A41&lt;&gt;"",OR($N$58&lt;$N41,AND($N$58=$N41,$O$58&lt;$O41))),1,"")</f>
        <v/>
      </c>
      <c r="BP41" s="17" t="str">
        <f>IF(AND(Участники!$A41&lt;&gt;"",OR($N$59&lt;$N41,AND($N$59=$N41,$O$59&lt;$O41))),1,"")</f>
        <v/>
      </c>
      <c r="BQ41" s="17" t="str">
        <f>IF(AND(Участники!$A41&lt;&gt;"",OR($N$60&lt;$N41,AND($N$60=$N41,$O$60&lt;$O41))),1,"")</f>
        <v/>
      </c>
      <c r="BT41" s="17" t="str">
        <f>IF(AND(Участники!$A41&lt;&gt;"",OR($N$11&gt;$N41,AND($N$11=$N41,$O$11&gt;$O41))),1,"")</f>
        <v/>
      </c>
      <c r="BU41" s="17" t="str">
        <f>IF(AND(Участники!$A41&lt;&gt;"",OR($N$12&gt;$N41,AND($N$12=$N41,$O$12&gt;$O41))),1,"")</f>
        <v/>
      </c>
      <c r="BV41" s="17" t="str">
        <f>IF(AND(Участники!$A41&lt;&gt;"",OR($N$13&gt;$N41,AND($N$13=$N41,$O$13&gt;$O41))),1,"")</f>
        <v/>
      </c>
      <c r="BW41" s="17" t="str">
        <f>IF(AND(Участники!$A41&lt;&gt;"",OR($N$14&gt;$N41,AND($N$14=$N41,$O$14&gt;$O41))),1,"")</f>
        <v/>
      </c>
      <c r="BX41" s="17" t="str">
        <f>IF(AND(Участники!$A41&lt;&gt;"",OR($N$15&gt;$N41,AND($N$15=$N41,$O$15&gt;$O41))),1,"")</f>
        <v/>
      </c>
      <c r="BY41" s="17" t="str">
        <f>IF(AND(Участники!$A41&lt;&gt;"",OR($N$16&gt;$N41,AND($N$16=$N41,$O$16&gt;$O41))),1,"")</f>
        <v/>
      </c>
      <c r="BZ41" s="17" t="str">
        <f>IF(AND(Участники!$A41&lt;&gt;"",OR($N$17&gt;$N41,AND($N$17=$N41,$O$17&gt;$O41))),1,"")</f>
        <v/>
      </c>
      <c r="CA41" s="17" t="str">
        <f>IF(AND(Участники!$A41&lt;&gt;"",OR($N$18&gt;$N41,AND($N$18=$N41,$O$18&gt;$O41))),1,"")</f>
        <v/>
      </c>
      <c r="CB41" s="17" t="str">
        <f>IF(AND(Участники!$A41&lt;&gt;"",OR($N$19&gt;$N41,AND($N$19=$N41,$O$19&gt;$O41))),1,"")</f>
        <v/>
      </c>
      <c r="CC41" s="17" t="str">
        <f>IF(AND(Участники!$A41&lt;&gt;"",OR($N$20&gt;$N41,AND($N$20=$N41,$O$20&gt;$O41))),1,"")</f>
        <v/>
      </c>
      <c r="CD41" s="17" t="str">
        <f>IF(AND(Участники!$A41&lt;&gt;"",OR($N$21&gt;$N41,AND($N$21=$N41,$O$21&gt;$O41))),1,"")</f>
        <v/>
      </c>
      <c r="CE41" s="17" t="str">
        <f>IF(AND(Участники!$A41&lt;&gt;"",OR($N$22&gt;$N41,AND($N$22=$N41,$O$22&gt;$O41))),1,"")</f>
        <v/>
      </c>
      <c r="CF41" s="17" t="str">
        <f>IF(AND(Участники!$A41&lt;&gt;"",OR($N$23&gt;$N41,AND($N$23=$N41,$O$23&gt;$O41))),1,"")</f>
        <v/>
      </c>
      <c r="CG41" s="17" t="str">
        <f>IF(AND(Участники!$A41&lt;&gt;"",OR($N$24&gt;$N41,AND($N$24=$N41,$O$24&gt;$O41))),1,"")</f>
        <v/>
      </c>
      <c r="CH41" s="17" t="str">
        <f>IF(AND(Участники!$A41&lt;&gt;"",OR($N$25&gt;$N41,AND($N$25=$N41,$O$25&gt;$O41))),1,"")</f>
        <v/>
      </c>
      <c r="CI41" s="17" t="str">
        <f>IF(AND(Участники!$A41&lt;&gt;"",OR($N$26&gt;$N41,AND($N$26=$N41,$O$26&gt;$O41))),1,"")</f>
        <v/>
      </c>
      <c r="CJ41" s="17" t="str">
        <f>IF(AND(Участники!$A41&lt;&gt;"",OR($N$27&gt;$N41,AND($N$27=$N41,$O$27&gt;$O41))),1,"")</f>
        <v/>
      </c>
      <c r="CK41" s="17" t="str">
        <f>IF(AND(Участники!$A41&lt;&gt;"",OR($N$28&gt;$N41,AND($N$28=$N41,$O$28&gt;$O41))),1,"")</f>
        <v/>
      </c>
      <c r="CL41" s="17" t="str">
        <f>IF(AND(Участники!$A41&lt;&gt;"",OR($N$29&gt;$N41,AND($N$29=$N41,$O$29&gt;$O41))),1,"")</f>
        <v/>
      </c>
      <c r="CM41" s="17" t="str">
        <f>IF(AND(Участники!$A41&lt;&gt;"",OR($N$30&gt;$N41,AND($N$30=$N41,$O$30&gt;$O41))),1,"")</f>
        <v/>
      </c>
      <c r="CN41" s="17" t="str">
        <f>IF(AND(Участники!$A41&lt;&gt;"",OR($N$31&gt;$N41,AND($N$31=$N41,$O$31&gt;$O41))),1,"")</f>
        <v/>
      </c>
      <c r="CO41" s="17" t="str">
        <f>IF(AND(Участники!$A41&lt;&gt;"",OR($N$32&gt;$N41,AND($N$32=$N41,$O$32&gt;$O41))),1,"")</f>
        <v/>
      </c>
      <c r="CP41" s="17" t="str">
        <f>IF(AND(Участники!$A41&lt;&gt;"",OR($N$33&gt;$N41,AND($N$33=$N41,$O$33&gt;$O41))),1,"")</f>
        <v/>
      </c>
      <c r="CQ41" s="17" t="str">
        <f>IF(AND(Участники!$A41&lt;&gt;"",OR($N$34&gt;$N41,AND($N$34=$N41,$O$34&gt;$O41))),1,"")</f>
        <v/>
      </c>
      <c r="CR41" s="17" t="str">
        <f>IF(AND(Участники!$A41&lt;&gt;"",OR($N$35&gt;$N41,AND($N$35=$N41,$O$35&gt;$O41))),1,"")</f>
        <v/>
      </c>
      <c r="CS41" s="17" t="str">
        <f>IF(AND(Участники!$A41&lt;&gt;"",OR($N$36&gt;$N41,AND($N$36=$N41,$O$36&gt;$O41))),1,"")</f>
        <v/>
      </c>
      <c r="CT41" s="17" t="str">
        <f>IF(AND(Участники!$A41&lt;&gt;"",OR($N$37&gt;$N41,AND($N$37=$N41,$O$37&gt;$O41))),1,"")</f>
        <v/>
      </c>
      <c r="CU41" s="17" t="str">
        <f>IF(AND(Участники!$A41&lt;&gt;"",OR($N$38&gt;$N41,AND($N$38=$N41,$O$38&gt;$O41))),1,"")</f>
        <v/>
      </c>
      <c r="CV41" s="17" t="str">
        <f>IF(AND(Участники!$A41&lt;&gt;"",OR($N$39&gt;$N41,AND($N$39=$N41,$O$39&gt;$O41))),1,"")</f>
        <v/>
      </c>
      <c r="CW41" s="17" t="str">
        <f>IF(AND(Участники!$A41&lt;&gt;"",OR($N$40&gt;$N41,AND($N$40=$N41,$O$40&gt;$O41))),1,"")</f>
        <v/>
      </c>
      <c r="CX41" s="16" t="str">
        <f>IF(AND(Участники!$A41&lt;&gt;"",OR($N$41&gt;$N41,AND($N$41=$N41,$O$41&gt;$O41))),1,"")</f>
        <v/>
      </c>
      <c r="CY41" s="17" t="str">
        <f>IF(AND(Участники!$A41&lt;&gt;"",OR($N$42&gt;$N41,AND($N$42=$N41,$O$42&gt;$O41))),1,"")</f>
        <v/>
      </c>
      <c r="CZ41" s="17" t="str">
        <f>IF(AND(Участники!$A41&lt;&gt;"",OR($N$43&gt;$N41,AND($N$43=$N41,$O$43&gt;$O41))),1,"")</f>
        <v/>
      </c>
      <c r="DA41" s="17" t="str">
        <f>IF(AND(Участники!$A41&lt;&gt;"",OR($N$44&gt;$N41,AND($N$44=$N41,$O$44&gt;$O41))),1,"")</f>
        <v/>
      </c>
      <c r="DB41" s="17" t="str">
        <f>IF(AND(Участники!$A41&lt;&gt;"",OR($N$45&gt;$N41,AND($N$45=$N41,$O$45&gt;$O41))),1,"")</f>
        <v/>
      </c>
      <c r="DC41" s="17" t="str">
        <f>IF(AND(Участники!$A41&lt;&gt;"",OR($N$46&gt;$N41,AND($N$46=$N41,$O$46&gt;$O41))),1,"")</f>
        <v/>
      </c>
      <c r="DD41" s="17" t="str">
        <f>IF(AND(Участники!$A41&lt;&gt;"",OR($N$47&gt;$N41,AND($N$47=$N41,$O$47&gt;$O41))),1,"")</f>
        <v/>
      </c>
      <c r="DE41" s="17" t="str">
        <f>IF(AND(Участники!$A41&lt;&gt;"",OR($N$48&gt;$N41,AND($N$48=$N41,$O$48&gt;$O41))),1,"")</f>
        <v/>
      </c>
      <c r="DF41" s="17" t="str">
        <f>IF(AND(Участники!$A41&lt;&gt;"",OR($N$49&gt;$N41,AND($N$49=$N41,$O$49&gt;$O41))),1,"")</f>
        <v/>
      </c>
      <c r="DG41" s="17" t="str">
        <f>IF(AND(Участники!$A41&lt;&gt;"",OR($N$50&gt;$N41,AND($N$50=$N41,$O$50&gt;$O41))),1,"")</f>
        <v/>
      </c>
      <c r="DH41" s="17" t="str">
        <f>IF(AND(Участники!$A41&lt;&gt;"",OR($N$51&gt;$N41,AND($N$51=$N41,$O$51&gt;$O41))),1,"")</f>
        <v/>
      </c>
      <c r="DI41" s="17" t="str">
        <f>IF(AND(Участники!$A41&lt;&gt;"",OR($N$52&gt;$N41,AND($N$52=$N41,$O$52&gt;$O41))),1,"")</f>
        <v/>
      </c>
      <c r="DJ41" s="17" t="str">
        <f>IF(AND(Участники!$A41&lt;&gt;"",OR($N$53&gt;$N41,AND($N$53=$N41,$O$53&gt;$O41))),1,"")</f>
        <v/>
      </c>
      <c r="DK41" s="17" t="str">
        <f>IF(AND(Участники!$A41&lt;&gt;"",OR($N$54&gt;$N41,AND($N$54=$N41,$O$54&gt;$O41))),1,"")</f>
        <v/>
      </c>
      <c r="DL41" s="17" t="str">
        <f>IF(AND(Участники!$A41&lt;&gt;"",OR($N$55&gt;$N41,AND($N$55=$N41,$O$55&gt;$O41))),1,"")</f>
        <v/>
      </c>
      <c r="DM41" s="17" t="str">
        <f>IF(AND(Участники!$A41&lt;&gt;"",OR($N$56&gt;$N41,AND($N$56=$N41,$O$56&gt;$O41))),1,"")</f>
        <v/>
      </c>
      <c r="DN41" s="17" t="str">
        <f>IF(AND(Участники!$A41&lt;&gt;"",OR($N$57&gt;$N41,AND($N$57=$N41,$O$57&gt;$O41))),1,"")</f>
        <v/>
      </c>
      <c r="DO41" s="17" t="str">
        <f>IF(AND(Участники!$A41&lt;&gt;"",OR($N$58&gt;$N41,AND($N$58=$N41,$O$58&gt;$O41))),1,"")</f>
        <v/>
      </c>
      <c r="DP41" s="17" t="str">
        <f>IF(AND(Участники!$A41&lt;&gt;"",OR($N$59&gt;$N41,AND($N$59=$N41,$O$59&gt;$O41))),1,"")</f>
        <v/>
      </c>
      <c r="DQ41" s="17" t="str">
        <f>IF(AND(Участники!$A41&lt;&gt;"",OR($N$60&gt;$N41,AND($N$60=$N41,$O$60&gt;$O41))),1,"")</f>
        <v/>
      </c>
    </row>
    <row r="42" spans="1:121" x14ac:dyDescent="0.25">
      <c r="A42" s="29" t="str">
        <f>IF(Участники!A42="","",Участники!A42)</f>
        <v/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15" t="str">
        <f>IF(Участники!A42="","",COUNTA(B42:M42))</f>
        <v/>
      </c>
      <c r="O42" s="15" t="str">
        <f>IF(Участники!A42="","",SUMPRODUCT(B$8:M$8,B102:M102))</f>
        <v/>
      </c>
      <c r="P42" s="15" t="str">
        <f>IF(Участники!A42="","",IF($AY$61+1=Участники!$B$6-CY$61,$AY$61+1,CONCATENATE($AY$61+1,"-",Участники!$B$6-CY$61)))</f>
        <v/>
      </c>
      <c r="T42" s="17" t="str">
        <f>IF(AND(Участники!$A42&lt;&gt;"",OR($N$11&lt;$N42,AND($N$11=$N42,$O$11&lt;$O42))),1,"")</f>
        <v/>
      </c>
      <c r="U42" s="17" t="str">
        <f>IF(AND(Участники!$A42&lt;&gt;"",OR($N$12&lt;$N42,AND($N$12=$N42,$O$12&lt;$O42))),1,"")</f>
        <v/>
      </c>
      <c r="V42" s="17" t="str">
        <f>IF(AND(Участники!$A42&lt;&gt;"",OR($N$13&lt;$N42,AND($N$13=$N42,$O$13&lt;$O42))),1,"")</f>
        <v/>
      </c>
      <c r="W42" s="17" t="str">
        <f>IF(AND(Участники!$A42&lt;&gt;"",OR($N$14&lt;$N42,AND($N$14=$N42,$O$14&lt;$O42))),1,"")</f>
        <v/>
      </c>
      <c r="X42" s="17" t="str">
        <f>IF(AND(Участники!$A42&lt;&gt;"",OR($N$15&lt;$N42,AND($N$15=$N42,$O$15&lt;$O42))),1,"")</f>
        <v/>
      </c>
      <c r="Y42" s="17" t="str">
        <f>IF(AND(Участники!$A42&lt;&gt;"",OR($N$16&lt;$N42,AND($N$16=$N42,$O$16&lt;$O42))),1,"")</f>
        <v/>
      </c>
      <c r="Z42" s="17" t="str">
        <f>IF(AND(Участники!$A42&lt;&gt;"",OR($N$17&lt;$N42,AND($N$17=$N42,$O$17&lt;$O42))),1,"")</f>
        <v/>
      </c>
      <c r="AA42" s="17" t="str">
        <f>IF(AND(Участники!$A42&lt;&gt;"",OR($N$18&lt;$N42,AND($N$18=$N42,$O$18&lt;$O42))),1,"")</f>
        <v/>
      </c>
      <c r="AB42" s="17" t="str">
        <f>IF(AND(Участники!$A42&lt;&gt;"",OR($N$19&lt;$N42,AND($N$19=$N42,$O$19&lt;$O42))),1,"")</f>
        <v/>
      </c>
      <c r="AC42" s="17" t="str">
        <f>IF(AND(Участники!$A42&lt;&gt;"",OR($N$20&lt;$N42,AND($N$20=$N42,$O$20&lt;$O42))),1,"")</f>
        <v/>
      </c>
      <c r="AD42" s="17" t="str">
        <f>IF(AND(Участники!$A42&lt;&gt;"",OR($N$21&lt;$N42,AND($N$21=$N42,$O$21&lt;$O42))),1,"")</f>
        <v/>
      </c>
      <c r="AE42" s="17" t="str">
        <f>IF(AND(Участники!$A42&lt;&gt;"",OR($N$22&lt;$N42,AND($N$22=$N42,$O$22&lt;$O42))),1,"")</f>
        <v/>
      </c>
      <c r="AF42" s="17" t="str">
        <f>IF(AND(Участники!$A42&lt;&gt;"",OR($N$23&lt;$N42,AND($N$23=$N42,$O$23&lt;$O42))),1,"")</f>
        <v/>
      </c>
      <c r="AG42" s="17" t="str">
        <f>IF(AND(Участники!$A42&lt;&gt;"",OR($N$24&lt;$N42,AND($N$24=$N42,$O$24&lt;$O42))),1,"")</f>
        <v/>
      </c>
      <c r="AH42" s="17" t="str">
        <f>IF(AND(Участники!$A42&lt;&gt;"",OR($N$25&lt;$N42,AND($N$25=$N42,$O$25&lt;$O42))),1,"")</f>
        <v/>
      </c>
      <c r="AI42" s="17" t="str">
        <f>IF(AND(Участники!$A42&lt;&gt;"",OR($N$26&lt;$N42,AND($N$26=$N42,$O$26&lt;$O42))),1,"")</f>
        <v/>
      </c>
      <c r="AJ42" s="17" t="str">
        <f>IF(AND(Участники!$A42&lt;&gt;"",OR($N$27&lt;$N42,AND($N$27=$N42,$O$27&lt;$O42))),1,"")</f>
        <v/>
      </c>
      <c r="AK42" s="17" t="str">
        <f>IF(AND(Участники!$A42&lt;&gt;"",OR($N$28&lt;$N42,AND($N$28=$N42,$O$28&lt;$O42))),1,"")</f>
        <v/>
      </c>
      <c r="AL42" s="17" t="str">
        <f>IF(AND(Участники!$A42&lt;&gt;"",OR($N$29&lt;$N42,AND($N$29=$N42,$O$29&lt;$O42))),1,"")</f>
        <v/>
      </c>
      <c r="AM42" s="17" t="str">
        <f>IF(AND(Участники!$A42&lt;&gt;"",OR($N$30&lt;$N42,AND($N$30=$N42,$O$30&lt;$O42))),1,"")</f>
        <v/>
      </c>
      <c r="AN42" s="17" t="str">
        <f>IF(AND(Участники!$A42&lt;&gt;"",OR($N$31&lt;$N42,AND($N$31=$N42,$O$31&lt;$O42))),1,"")</f>
        <v/>
      </c>
      <c r="AO42" s="17" t="str">
        <f>IF(AND(Участники!$A42&lt;&gt;"",OR($N$32&lt;$N42,AND($N$32=$N42,$O$32&lt;$O42))),1,"")</f>
        <v/>
      </c>
      <c r="AP42" s="17" t="str">
        <f>IF(AND(Участники!$A42&lt;&gt;"",OR($N$33&lt;$N42,AND($N$33=$N42,$O$33&lt;$O42))),1,"")</f>
        <v/>
      </c>
      <c r="AQ42" s="17" t="str">
        <f>IF(AND(Участники!$A42&lt;&gt;"",OR($N$34&lt;$N42,AND($N$34=$N42,$O$34&lt;$O42))),1,"")</f>
        <v/>
      </c>
      <c r="AR42" s="17" t="str">
        <f>IF(AND(Участники!$A42&lt;&gt;"",OR($N$35&lt;$N42,AND($N$35=$N42,$O$35&lt;$O42))),1,"")</f>
        <v/>
      </c>
      <c r="AS42" s="17" t="str">
        <f>IF(AND(Участники!$A42&lt;&gt;"",OR($N$36&lt;$N42,AND($N$36=$N42,$O$36&lt;$O42))),1,"")</f>
        <v/>
      </c>
      <c r="AT42" s="17" t="str">
        <f>IF(AND(Участники!$A42&lt;&gt;"",OR($N$37&lt;$N42,AND($N$37=$N42,$O$37&lt;$O42))),1,"")</f>
        <v/>
      </c>
      <c r="AU42" s="17" t="str">
        <f>IF(AND(Участники!$A42&lt;&gt;"",OR($N$38&lt;$N42,AND($N$38=$N42,$O$38&lt;$O42))),1,"")</f>
        <v/>
      </c>
      <c r="AV42" s="17" t="str">
        <f>IF(AND(Участники!$A42&lt;&gt;"",OR($N$39&lt;$N42,AND($N$39=$N42,$O$39&lt;$O42))),1,"")</f>
        <v/>
      </c>
      <c r="AW42" s="17" t="str">
        <f>IF(AND(Участники!$A42&lt;&gt;"",OR($N$40&lt;$N42,AND($N$40=$N42,$O$40&lt;$O42))),1,"")</f>
        <v/>
      </c>
      <c r="AX42" s="17" t="str">
        <f>IF(AND(Участники!$A42&lt;&gt;"",OR($N$41&lt;$N42,AND($N$41=$N42,$O$41&lt;$O42))),1,"")</f>
        <v/>
      </c>
      <c r="AY42" s="16" t="str">
        <f>IF(AND(Участники!$A42&lt;&gt;"",OR($N$42&lt;$N42,AND($N$42=$N42,$O$42&lt;$O42))),1,"")</f>
        <v/>
      </c>
      <c r="AZ42" s="17" t="str">
        <f>IF(AND(Участники!$A42&lt;&gt;"",OR($N$43&lt;$N42,AND($N$43=$N42,$O$43&lt;$O42))),1,"")</f>
        <v/>
      </c>
      <c r="BA42" s="17" t="str">
        <f>IF(AND(Участники!$A42&lt;&gt;"",OR($N$44&lt;$N42,AND($N$44=$N42,$O$44&lt;$O42))),1,"")</f>
        <v/>
      </c>
      <c r="BB42" s="17" t="str">
        <f>IF(AND(Участники!$A42&lt;&gt;"",OR($N$45&lt;$N42,AND($N$45=$N42,$O$45&lt;$O42))),1,"")</f>
        <v/>
      </c>
      <c r="BC42" s="17" t="str">
        <f>IF(AND(Участники!$A42&lt;&gt;"",OR($N$46&lt;$N42,AND($N$46=$N42,$O$46&lt;$O42))),1,"")</f>
        <v/>
      </c>
      <c r="BD42" s="17" t="str">
        <f>IF(AND(Участники!$A42&lt;&gt;"",OR($N$47&lt;$N42,AND($N$47=$N42,$O$47&lt;$O42))),1,"")</f>
        <v/>
      </c>
      <c r="BE42" s="17" t="str">
        <f>IF(AND(Участники!$A42&lt;&gt;"",OR($N$48&lt;$N42,AND($N$48=$N42,$O$48&lt;$O42))),1,"")</f>
        <v/>
      </c>
      <c r="BF42" s="17" t="str">
        <f>IF(AND(Участники!$A42&lt;&gt;"",OR($N$49&lt;$N42,AND($N$49=$N42,$O$49&lt;$O42))),1,"")</f>
        <v/>
      </c>
      <c r="BG42" s="17" t="str">
        <f>IF(AND(Участники!$A42&lt;&gt;"",OR($N$50&lt;$N42,AND($N$50=$N42,$O$50&lt;$O42))),1,"")</f>
        <v/>
      </c>
      <c r="BH42" s="17" t="str">
        <f>IF(AND(Участники!$A42&lt;&gt;"",OR($N$51&lt;$N42,AND($N$51=$N42,$O$51&lt;$O42))),1,"")</f>
        <v/>
      </c>
      <c r="BI42" s="17" t="str">
        <f>IF(AND(Участники!$A42&lt;&gt;"",OR($N$52&lt;$N42,AND($N$52=$N42,$O$52&lt;$O42))),1,"")</f>
        <v/>
      </c>
      <c r="BJ42" s="17" t="str">
        <f>IF(AND(Участники!$A42&lt;&gt;"",OR($N$53&lt;$N42,AND($N$53=$N42,$O$53&lt;$O42))),1,"")</f>
        <v/>
      </c>
      <c r="BK42" s="17" t="str">
        <f>IF(AND(Участники!$A42&lt;&gt;"",OR($N$54&lt;$N42,AND($N$54=$N42,$O$54&lt;$O42))),1,"")</f>
        <v/>
      </c>
      <c r="BL42" s="17" t="str">
        <f>IF(AND(Участники!$A42&lt;&gt;"",OR($N$55&lt;$N42,AND($N$55=$N42,$O$55&lt;$O42))),1,"")</f>
        <v/>
      </c>
      <c r="BM42" s="17" t="str">
        <f>IF(AND(Участники!$A42&lt;&gt;"",OR($N$56&lt;$N42,AND($N$56=$N42,$O$56&lt;$O42))),1,"")</f>
        <v/>
      </c>
      <c r="BN42" s="17" t="str">
        <f>IF(AND(Участники!$A42&lt;&gt;"",OR($N$57&lt;$N42,AND($N$57=$N42,$O$57&lt;$O42))),1,"")</f>
        <v/>
      </c>
      <c r="BO42" s="17" t="str">
        <f>IF(AND(Участники!$A42&lt;&gt;"",OR($N$58&lt;$N42,AND($N$58=$N42,$O$58&lt;$O42))),1,"")</f>
        <v/>
      </c>
      <c r="BP42" s="17" t="str">
        <f>IF(AND(Участники!$A42&lt;&gt;"",OR($N$59&lt;$N42,AND($N$59=$N42,$O$59&lt;$O42))),1,"")</f>
        <v/>
      </c>
      <c r="BQ42" s="17" t="str">
        <f>IF(AND(Участники!$A42&lt;&gt;"",OR($N$60&lt;$N42,AND($N$60=$N42,$O$60&lt;$O42))),1,"")</f>
        <v/>
      </c>
      <c r="BT42" s="17" t="str">
        <f>IF(AND(Участники!$A42&lt;&gt;"",OR($N$11&gt;$N42,AND($N$11=$N42,$O$11&gt;$O42))),1,"")</f>
        <v/>
      </c>
      <c r="BU42" s="17" t="str">
        <f>IF(AND(Участники!$A42&lt;&gt;"",OR($N$12&gt;$N42,AND($N$12=$N42,$O$12&gt;$O42))),1,"")</f>
        <v/>
      </c>
      <c r="BV42" s="17" t="str">
        <f>IF(AND(Участники!$A42&lt;&gt;"",OR($N$13&gt;$N42,AND($N$13=$N42,$O$13&gt;$O42))),1,"")</f>
        <v/>
      </c>
      <c r="BW42" s="17" t="str">
        <f>IF(AND(Участники!$A42&lt;&gt;"",OR($N$14&gt;$N42,AND($N$14=$N42,$O$14&gt;$O42))),1,"")</f>
        <v/>
      </c>
      <c r="BX42" s="17" t="str">
        <f>IF(AND(Участники!$A42&lt;&gt;"",OR($N$15&gt;$N42,AND($N$15=$N42,$O$15&gt;$O42))),1,"")</f>
        <v/>
      </c>
      <c r="BY42" s="17" t="str">
        <f>IF(AND(Участники!$A42&lt;&gt;"",OR($N$16&gt;$N42,AND($N$16=$N42,$O$16&gt;$O42))),1,"")</f>
        <v/>
      </c>
      <c r="BZ42" s="17" t="str">
        <f>IF(AND(Участники!$A42&lt;&gt;"",OR($N$17&gt;$N42,AND($N$17=$N42,$O$17&gt;$O42))),1,"")</f>
        <v/>
      </c>
      <c r="CA42" s="17" t="str">
        <f>IF(AND(Участники!$A42&lt;&gt;"",OR($N$18&gt;$N42,AND($N$18=$N42,$O$18&gt;$O42))),1,"")</f>
        <v/>
      </c>
      <c r="CB42" s="17" t="str">
        <f>IF(AND(Участники!$A42&lt;&gt;"",OR($N$19&gt;$N42,AND($N$19=$N42,$O$19&gt;$O42))),1,"")</f>
        <v/>
      </c>
      <c r="CC42" s="17" t="str">
        <f>IF(AND(Участники!$A42&lt;&gt;"",OR($N$20&gt;$N42,AND($N$20=$N42,$O$20&gt;$O42))),1,"")</f>
        <v/>
      </c>
      <c r="CD42" s="17" t="str">
        <f>IF(AND(Участники!$A42&lt;&gt;"",OR($N$21&gt;$N42,AND($N$21=$N42,$O$21&gt;$O42))),1,"")</f>
        <v/>
      </c>
      <c r="CE42" s="17" t="str">
        <f>IF(AND(Участники!$A42&lt;&gt;"",OR($N$22&gt;$N42,AND($N$22=$N42,$O$22&gt;$O42))),1,"")</f>
        <v/>
      </c>
      <c r="CF42" s="17" t="str">
        <f>IF(AND(Участники!$A42&lt;&gt;"",OR($N$23&gt;$N42,AND($N$23=$N42,$O$23&gt;$O42))),1,"")</f>
        <v/>
      </c>
      <c r="CG42" s="17" t="str">
        <f>IF(AND(Участники!$A42&lt;&gt;"",OR($N$24&gt;$N42,AND($N$24=$N42,$O$24&gt;$O42))),1,"")</f>
        <v/>
      </c>
      <c r="CH42" s="17" t="str">
        <f>IF(AND(Участники!$A42&lt;&gt;"",OR($N$25&gt;$N42,AND($N$25=$N42,$O$25&gt;$O42))),1,"")</f>
        <v/>
      </c>
      <c r="CI42" s="17" t="str">
        <f>IF(AND(Участники!$A42&lt;&gt;"",OR($N$26&gt;$N42,AND($N$26=$N42,$O$26&gt;$O42))),1,"")</f>
        <v/>
      </c>
      <c r="CJ42" s="17" t="str">
        <f>IF(AND(Участники!$A42&lt;&gt;"",OR($N$27&gt;$N42,AND($N$27=$N42,$O$27&gt;$O42))),1,"")</f>
        <v/>
      </c>
      <c r="CK42" s="17" t="str">
        <f>IF(AND(Участники!$A42&lt;&gt;"",OR($N$28&gt;$N42,AND($N$28=$N42,$O$28&gt;$O42))),1,"")</f>
        <v/>
      </c>
      <c r="CL42" s="17" t="str">
        <f>IF(AND(Участники!$A42&lt;&gt;"",OR($N$29&gt;$N42,AND($N$29=$N42,$O$29&gt;$O42))),1,"")</f>
        <v/>
      </c>
      <c r="CM42" s="17" t="str">
        <f>IF(AND(Участники!$A42&lt;&gt;"",OR($N$30&gt;$N42,AND($N$30=$N42,$O$30&gt;$O42))),1,"")</f>
        <v/>
      </c>
      <c r="CN42" s="17" t="str">
        <f>IF(AND(Участники!$A42&lt;&gt;"",OR($N$31&gt;$N42,AND($N$31=$N42,$O$31&gt;$O42))),1,"")</f>
        <v/>
      </c>
      <c r="CO42" s="17" t="str">
        <f>IF(AND(Участники!$A42&lt;&gt;"",OR($N$32&gt;$N42,AND($N$32=$N42,$O$32&gt;$O42))),1,"")</f>
        <v/>
      </c>
      <c r="CP42" s="17" t="str">
        <f>IF(AND(Участники!$A42&lt;&gt;"",OR($N$33&gt;$N42,AND($N$33=$N42,$O$33&gt;$O42))),1,"")</f>
        <v/>
      </c>
      <c r="CQ42" s="17" t="str">
        <f>IF(AND(Участники!$A42&lt;&gt;"",OR($N$34&gt;$N42,AND($N$34=$N42,$O$34&gt;$O42))),1,"")</f>
        <v/>
      </c>
      <c r="CR42" s="17" t="str">
        <f>IF(AND(Участники!$A42&lt;&gt;"",OR($N$35&gt;$N42,AND($N$35=$N42,$O$35&gt;$O42))),1,"")</f>
        <v/>
      </c>
      <c r="CS42" s="17" t="str">
        <f>IF(AND(Участники!$A42&lt;&gt;"",OR($N$36&gt;$N42,AND($N$36=$N42,$O$36&gt;$O42))),1,"")</f>
        <v/>
      </c>
      <c r="CT42" s="17" t="str">
        <f>IF(AND(Участники!$A42&lt;&gt;"",OR($N$37&gt;$N42,AND($N$37=$N42,$O$37&gt;$O42))),1,"")</f>
        <v/>
      </c>
      <c r="CU42" s="17" t="str">
        <f>IF(AND(Участники!$A42&lt;&gt;"",OR($N$38&gt;$N42,AND($N$38=$N42,$O$38&gt;$O42))),1,"")</f>
        <v/>
      </c>
      <c r="CV42" s="17" t="str">
        <f>IF(AND(Участники!$A42&lt;&gt;"",OR($N$39&gt;$N42,AND($N$39=$N42,$O$39&gt;$O42))),1,"")</f>
        <v/>
      </c>
      <c r="CW42" s="17" t="str">
        <f>IF(AND(Участники!$A42&lt;&gt;"",OR($N$40&gt;$N42,AND($N$40=$N42,$O$40&gt;$O42))),1,"")</f>
        <v/>
      </c>
      <c r="CX42" s="17" t="str">
        <f>IF(AND(Участники!$A42&lt;&gt;"",OR($N$41&gt;$N42,AND($N$41=$N42,$O$41&gt;$O42))),1,"")</f>
        <v/>
      </c>
      <c r="CY42" s="16" t="str">
        <f>IF(AND(Участники!$A42&lt;&gt;"",OR($N$42&gt;$N42,AND($N$42=$N42,$O$42&gt;$O42))),1,"")</f>
        <v/>
      </c>
      <c r="CZ42" s="17" t="str">
        <f>IF(AND(Участники!$A42&lt;&gt;"",OR($N$43&gt;$N42,AND($N$43=$N42,$O$43&gt;$O42))),1,"")</f>
        <v/>
      </c>
      <c r="DA42" s="17" t="str">
        <f>IF(AND(Участники!$A42&lt;&gt;"",OR($N$44&gt;$N42,AND($N$44=$N42,$O$44&gt;$O42))),1,"")</f>
        <v/>
      </c>
      <c r="DB42" s="17" t="str">
        <f>IF(AND(Участники!$A42&lt;&gt;"",OR($N$45&gt;$N42,AND($N$45=$N42,$O$45&gt;$O42))),1,"")</f>
        <v/>
      </c>
      <c r="DC42" s="17" t="str">
        <f>IF(AND(Участники!$A42&lt;&gt;"",OR($N$46&gt;$N42,AND($N$46=$N42,$O$46&gt;$O42))),1,"")</f>
        <v/>
      </c>
      <c r="DD42" s="17" t="str">
        <f>IF(AND(Участники!$A42&lt;&gt;"",OR($N$47&gt;$N42,AND($N$47=$N42,$O$47&gt;$O42))),1,"")</f>
        <v/>
      </c>
      <c r="DE42" s="17" t="str">
        <f>IF(AND(Участники!$A42&lt;&gt;"",OR($N$48&gt;$N42,AND($N$48=$N42,$O$48&gt;$O42))),1,"")</f>
        <v/>
      </c>
      <c r="DF42" s="17" t="str">
        <f>IF(AND(Участники!$A42&lt;&gt;"",OR($N$49&gt;$N42,AND($N$49=$N42,$O$49&gt;$O42))),1,"")</f>
        <v/>
      </c>
      <c r="DG42" s="17" t="str">
        <f>IF(AND(Участники!$A42&lt;&gt;"",OR($N$50&gt;$N42,AND($N$50=$N42,$O$50&gt;$O42))),1,"")</f>
        <v/>
      </c>
      <c r="DH42" s="17" t="str">
        <f>IF(AND(Участники!$A42&lt;&gt;"",OR($N$51&gt;$N42,AND($N$51=$N42,$O$51&gt;$O42))),1,"")</f>
        <v/>
      </c>
      <c r="DI42" s="17" t="str">
        <f>IF(AND(Участники!$A42&lt;&gt;"",OR($N$52&gt;$N42,AND($N$52=$N42,$O$52&gt;$O42))),1,"")</f>
        <v/>
      </c>
      <c r="DJ42" s="17" t="str">
        <f>IF(AND(Участники!$A42&lt;&gt;"",OR($N$53&gt;$N42,AND($N$53=$N42,$O$53&gt;$O42))),1,"")</f>
        <v/>
      </c>
      <c r="DK42" s="17" t="str">
        <f>IF(AND(Участники!$A42&lt;&gt;"",OR($N$54&gt;$N42,AND($N$54=$N42,$O$54&gt;$O42))),1,"")</f>
        <v/>
      </c>
      <c r="DL42" s="17" t="str">
        <f>IF(AND(Участники!$A42&lt;&gt;"",OR($N$55&gt;$N42,AND($N$55=$N42,$O$55&gt;$O42))),1,"")</f>
        <v/>
      </c>
      <c r="DM42" s="17" t="str">
        <f>IF(AND(Участники!$A42&lt;&gt;"",OR($N$56&gt;$N42,AND($N$56=$N42,$O$56&gt;$O42))),1,"")</f>
        <v/>
      </c>
      <c r="DN42" s="17" t="str">
        <f>IF(AND(Участники!$A42&lt;&gt;"",OR($N$57&gt;$N42,AND($N$57=$N42,$O$57&gt;$O42))),1,"")</f>
        <v/>
      </c>
      <c r="DO42" s="17" t="str">
        <f>IF(AND(Участники!$A42&lt;&gt;"",OR($N$58&gt;$N42,AND($N$58=$N42,$O$58&gt;$O42))),1,"")</f>
        <v/>
      </c>
      <c r="DP42" s="17" t="str">
        <f>IF(AND(Участники!$A42&lt;&gt;"",OR($N$59&gt;$N42,AND($N$59=$N42,$O$59&gt;$O42))),1,"")</f>
        <v/>
      </c>
      <c r="DQ42" s="17" t="str">
        <f>IF(AND(Участники!$A42&lt;&gt;"",OR($N$60&gt;$N42,AND($N$60=$N42,$O$60&gt;$O42))),1,"")</f>
        <v/>
      </c>
    </row>
    <row r="43" spans="1:121" x14ac:dyDescent="0.25">
      <c r="A43" s="29" t="str">
        <f>IF(Участники!A43="","",Участники!A43)</f>
        <v/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15" t="str">
        <f>IF(Участники!A43="","",COUNTA(B43:M43))</f>
        <v/>
      </c>
      <c r="O43" s="15" t="str">
        <f>IF(Участники!A43="","",SUMPRODUCT(B$8:M$8,B103:M103))</f>
        <v/>
      </c>
      <c r="P43" s="15" t="str">
        <f>IF(Участники!A43="","",IF($AZ$61+1=Участники!$B$6-CZ$61,$AZ$61+1,CONCATENATE($AZ$61+1,"-",Участники!$B$6-CZ$61)))</f>
        <v/>
      </c>
      <c r="T43" s="17" t="str">
        <f>IF(AND(Участники!$A43&lt;&gt;"",OR($N$11&lt;$N43,AND($N$11=$N43,$O$11&lt;$O43))),1,"")</f>
        <v/>
      </c>
      <c r="U43" s="17" t="str">
        <f>IF(AND(Участники!$A43&lt;&gt;"",OR($N$12&lt;$N43,AND($N$12=$N43,$O$12&lt;$O43))),1,"")</f>
        <v/>
      </c>
      <c r="V43" s="17" t="str">
        <f>IF(AND(Участники!$A43&lt;&gt;"",OR($N$13&lt;$N43,AND($N$13=$N43,$O$13&lt;$O43))),1,"")</f>
        <v/>
      </c>
      <c r="W43" s="17" t="str">
        <f>IF(AND(Участники!$A43&lt;&gt;"",OR($N$14&lt;$N43,AND($N$14=$N43,$O$14&lt;$O43))),1,"")</f>
        <v/>
      </c>
      <c r="X43" s="17" t="str">
        <f>IF(AND(Участники!$A43&lt;&gt;"",OR($N$15&lt;$N43,AND($N$15=$N43,$O$15&lt;$O43))),1,"")</f>
        <v/>
      </c>
      <c r="Y43" s="17" t="str">
        <f>IF(AND(Участники!$A43&lt;&gt;"",OR($N$16&lt;$N43,AND($N$16=$N43,$O$16&lt;$O43))),1,"")</f>
        <v/>
      </c>
      <c r="Z43" s="17" t="str">
        <f>IF(AND(Участники!$A43&lt;&gt;"",OR($N$17&lt;$N43,AND($N$17=$N43,$O$17&lt;$O43))),1,"")</f>
        <v/>
      </c>
      <c r="AA43" s="17" t="str">
        <f>IF(AND(Участники!$A43&lt;&gt;"",OR($N$18&lt;$N43,AND($N$18=$N43,$O$18&lt;$O43))),1,"")</f>
        <v/>
      </c>
      <c r="AB43" s="17" t="str">
        <f>IF(AND(Участники!$A43&lt;&gt;"",OR($N$19&lt;$N43,AND($N$19=$N43,$O$19&lt;$O43))),1,"")</f>
        <v/>
      </c>
      <c r="AC43" s="17" t="str">
        <f>IF(AND(Участники!$A43&lt;&gt;"",OR($N$20&lt;$N43,AND($N$20=$N43,$O$20&lt;$O43))),1,"")</f>
        <v/>
      </c>
      <c r="AD43" s="17" t="str">
        <f>IF(AND(Участники!$A43&lt;&gt;"",OR($N$21&lt;$N43,AND($N$21=$N43,$O$21&lt;$O43))),1,"")</f>
        <v/>
      </c>
      <c r="AE43" s="17" t="str">
        <f>IF(AND(Участники!$A43&lt;&gt;"",OR($N$22&lt;$N43,AND($N$22=$N43,$O$22&lt;$O43))),1,"")</f>
        <v/>
      </c>
      <c r="AF43" s="17" t="str">
        <f>IF(AND(Участники!$A43&lt;&gt;"",OR($N$23&lt;$N43,AND($N$23=$N43,$O$23&lt;$O43))),1,"")</f>
        <v/>
      </c>
      <c r="AG43" s="17" t="str">
        <f>IF(AND(Участники!$A43&lt;&gt;"",OR($N$24&lt;$N43,AND($N$24=$N43,$O$24&lt;$O43))),1,"")</f>
        <v/>
      </c>
      <c r="AH43" s="17" t="str">
        <f>IF(AND(Участники!$A43&lt;&gt;"",OR($N$25&lt;$N43,AND($N$25=$N43,$O$25&lt;$O43))),1,"")</f>
        <v/>
      </c>
      <c r="AI43" s="17" t="str">
        <f>IF(AND(Участники!$A43&lt;&gt;"",OR($N$26&lt;$N43,AND($N$26=$N43,$O$26&lt;$O43))),1,"")</f>
        <v/>
      </c>
      <c r="AJ43" s="17" t="str">
        <f>IF(AND(Участники!$A43&lt;&gt;"",OR($N$27&lt;$N43,AND($N$27=$N43,$O$27&lt;$O43))),1,"")</f>
        <v/>
      </c>
      <c r="AK43" s="17" t="str">
        <f>IF(AND(Участники!$A43&lt;&gt;"",OR($N$28&lt;$N43,AND($N$28=$N43,$O$28&lt;$O43))),1,"")</f>
        <v/>
      </c>
      <c r="AL43" s="17" t="str">
        <f>IF(AND(Участники!$A43&lt;&gt;"",OR($N$29&lt;$N43,AND($N$29=$N43,$O$29&lt;$O43))),1,"")</f>
        <v/>
      </c>
      <c r="AM43" s="17" t="str">
        <f>IF(AND(Участники!$A43&lt;&gt;"",OR($N$30&lt;$N43,AND($N$30=$N43,$O$30&lt;$O43))),1,"")</f>
        <v/>
      </c>
      <c r="AN43" s="17" t="str">
        <f>IF(AND(Участники!$A43&lt;&gt;"",OR($N$31&lt;$N43,AND($N$31=$N43,$O$31&lt;$O43))),1,"")</f>
        <v/>
      </c>
      <c r="AO43" s="17" t="str">
        <f>IF(AND(Участники!$A43&lt;&gt;"",OR($N$32&lt;$N43,AND($N$32=$N43,$O$32&lt;$O43))),1,"")</f>
        <v/>
      </c>
      <c r="AP43" s="17" t="str">
        <f>IF(AND(Участники!$A43&lt;&gt;"",OR($N$33&lt;$N43,AND($N$33=$N43,$O$33&lt;$O43))),1,"")</f>
        <v/>
      </c>
      <c r="AQ43" s="17" t="str">
        <f>IF(AND(Участники!$A43&lt;&gt;"",OR($N$34&lt;$N43,AND($N$34=$N43,$O$34&lt;$O43))),1,"")</f>
        <v/>
      </c>
      <c r="AR43" s="17" t="str">
        <f>IF(AND(Участники!$A43&lt;&gt;"",OR($N$35&lt;$N43,AND($N$35=$N43,$O$35&lt;$O43))),1,"")</f>
        <v/>
      </c>
      <c r="AS43" s="17" t="str">
        <f>IF(AND(Участники!$A43&lt;&gt;"",OR($N$36&lt;$N43,AND($N$36=$N43,$O$36&lt;$O43))),1,"")</f>
        <v/>
      </c>
      <c r="AT43" s="17" t="str">
        <f>IF(AND(Участники!$A43&lt;&gt;"",OR($N$37&lt;$N43,AND($N$37=$N43,$O$37&lt;$O43))),1,"")</f>
        <v/>
      </c>
      <c r="AU43" s="17" t="str">
        <f>IF(AND(Участники!$A43&lt;&gt;"",OR($N$38&lt;$N43,AND($N$38=$N43,$O$38&lt;$O43))),1,"")</f>
        <v/>
      </c>
      <c r="AV43" s="17" t="str">
        <f>IF(AND(Участники!$A43&lt;&gt;"",OR($N$39&lt;$N43,AND($N$39=$N43,$O$39&lt;$O43))),1,"")</f>
        <v/>
      </c>
      <c r="AW43" s="17" t="str">
        <f>IF(AND(Участники!$A43&lt;&gt;"",OR($N$40&lt;$N43,AND($N$40=$N43,$O$40&lt;$O43))),1,"")</f>
        <v/>
      </c>
      <c r="AX43" s="17" t="str">
        <f>IF(AND(Участники!$A43&lt;&gt;"",OR($N$41&lt;$N43,AND($N$41=$N43,$O$41&lt;$O43))),1,"")</f>
        <v/>
      </c>
      <c r="AY43" s="17" t="str">
        <f>IF(AND(Участники!$A43&lt;&gt;"",OR($N$42&lt;$N43,AND($N$42=$N43,$O$42&lt;$O43))),1,"")</f>
        <v/>
      </c>
      <c r="AZ43" s="16" t="str">
        <f>IF(AND(Участники!$A43&lt;&gt;"",OR($N$43&lt;$N43,AND($N$43=$N43,$O$43&lt;$O43))),1,"")</f>
        <v/>
      </c>
      <c r="BA43" s="17" t="str">
        <f>IF(AND(Участники!$A43&lt;&gt;"",OR($N$44&lt;$N43,AND($N$44=$N43,$O$44&lt;$O43))),1,"")</f>
        <v/>
      </c>
      <c r="BB43" s="17" t="str">
        <f>IF(AND(Участники!$A43&lt;&gt;"",OR($N$45&lt;$N43,AND($N$45=$N43,$O$45&lt;$O43))),1,"")</f>
        <v/>
      </c>
      <c r="BC43" s="17" t="str">
        <f>IF(AND(Участники!$A43&lt;&gt;"",OR($N$46&lt;$N43,AND($N$46=$N43,$O$46&lt;$O43))),1,"")</f>
        <v/>
      </c>
      <c r="BD43" s="17" t="str">
        <f>IF(AND(Участники!$A43&lt;&gt;"",OR($N$47&lt;$N43,AND($N$47=$N43,$O$47&lt;$O43))),1,"")</f>
        <v/>
      </c>
      <c r="BE43" s="17" t="str">
        <f>IF(AND(Участники!$A43&lt;&gt;"",OR($N$48&lt;$N43,AND($N$48=$N43,$O$48&lt;$O43))),1,"")</f>
        <v/>
      </c>
      <c r="BF43" s="17" t="str">
        <f>IF(AND(Участники!$A43&lt;&gt;"",OR($N$49&lt;$N43,AND($N$49=$N43,$O$49&lt;$O43))),1,"")</f>
        <v/>
      </c>
      <c r="BG43" s="17" t="str">
        <f>IF(AND(Участники!$A43&lt;&gt;"",OR($N$50&lt;$N43,AND($N$50=$N43,$O$50&lt;$O43))),1,"")</f>
        <v/>
      </c>
      <c r="BH43" s="17" t="str">
        <f>IF(AND(Участники!$A43&lt;&gt;"",OR($N$51&lt;$N43,AND($N$51=$N43,$O$51&lt;$O43))),1,"")</f>
        <v/>
      </c>
      <c r="BI43" s="17" t="str">
        <f>IF(AND(Участники!$A43&lt;&gt;"",OR($N$52&lt;$N43,AND($N$52=$N43,$O$52&lt;$O43))),1,"")</f>
        <v/>
      </c>
      <c r="BJ43" s="17" t="str">
        <f>IF(AND(Участники!$A43&lt;&gt;"",OR($N$53&lt;$N43,AND($N$53=$N43,$O$53&lt;$O43))),1,"")</f>
        <v/>
      </c>
      <c r="BK43" s="17" t="str">
        <f>IF(AND(Участники!$A43&lt;&gt;"",OR($N$54&lt;$N43,AND($N$54=$N43,$O$54&lt;$O43))),1,"")</f>
        <v/>
      </c>
      <c r="BL43" s="17" t="str">
        <f>IF(AND(Участники!$A43&lt;&gt;"",OR($N$55&lt;$N43,AND($N$55=$N43,$O$55&lt;$O43))),1,"")</f>
        <v/>
      </c>
      <c r="BM43" s="17" t="str">
        <f>IF(AND(Участники!$A43&lt;&gt;"",OR($N$56&lt;$N43,AND($N$56=$N43,$O$56&lt;$O43))),1,"")</f>
        <v/>
      </c>
      <c r="BN43" s="17" t="str">
        <f>IF(AND(Участники!$A43&lt;&gt;"",OR($N$57&lt;$N43,AND($N$57=$N43,$O$57&lt;$O43))),1,"")</f>
        <v/>
      </c>
      <c r="BO43" s="17" t="str">
        <f>IF(AND(Участники!$A43&lt;&gt;"",OR($N$58&lt;$N43,AND($N$58=$N43,$O$58&lt;$O43))),1,"")</f>
        <v/>
      </c>
      <c r="BP43" s="17" t="str">
        <f>IF(AND(Участники!$A43&lt;&gt;"",OR($N$59&lt;$N43,AND($N$59=$N43,$O$59&lt;$O43))),1,"")</f>
        <v/>
      </c>
      <c r="BQ43" s="17" t="str">
        <f>IF(AND(Участники!$A43&lt;&gt;"",OR($N$60&lt;$N43,AND($N$60=$N43,$O$60&lt;$O43))),1,"")</f>
        <v/>
      </c>
      <c r="BT43" s="17" t="str">
        <f>IF(AND(Участники!$A43&lt;&gt;"",OR($N$11&gt;$N43,AND($N$11=$N43,$O$11&gt;$O43))),1,"")</f>
        <v/>
      </c>
      <c r="BU43" s="17" t="str">
        <f>IF(AND(Участники!$A43&lt;&gt;"",OR($N$12&gt;$N43,AND($N$12=$N43,$O$12&gt;$O43))),1,"")</f>
        <v/>
      </c>
      <c r="BV43" s="17" t="str">
        <f>IF(AND(Участники!$A43&lt;&gt;"",OR($N$13&gt;$N43,AND($N$13=$N43,$O$13&gt;$O43))),1,"")</f>
        <v/>
      </c>
      <c r="BW43" s="17" t="str">
        <f>IF(AND(Участники!$A43&lt;&gt;"",OR($N$14&gt;$N43,AND($N$14=$N43,$O$14&gt;$O43))),1,"")</f>
        <v/>
      </c>
      <c r="BX43" s="17" t="str">
        <f>IF(AND(Участники!$A43&lt;&gt;"",OR($N$15&gt;$N43,AND($N$15=$N43,$O$15&gt;$O43))),1,"")</f>
        <v/>
      </c>
      <c r="BY43" s="17" t="str">
        <f>IF(AND(Участники!$A43&lt;&gt;"",OR($N$16&gt;$N43,AND($N$16=$N43,$O$16&gt;$O43))),1,"")</f>
        <v/>
      </c>
      <c r="BZ43" s="17" t="str">
        <f>IF(AND(Участники!$A43&lt;&gt;"",OR($N$17&gt;$N43,AND($N$17=$N43,$O$17&gt;$O43))),1,"")</f>
        <v/>
      </c>
      <c r="CA43" s="17" t="str">
        <f>IF(AND(Участники!$A43&lt;&gt;"",OR($N$18&gt;$N43,AND($N$18=$N43,$O$18&gt;$O43))),1,"")</f>
        <v/>
      </c>
      <c r="CB43" s="17" t="str">
        <f>IF(AND(Участники!$A43&lt;&gt;"",OR($N$19&gt;$N43,AND($N$19=$N43,$O$19&gt;$O43))),1,"")</f>
        <v/>
      </c>
      <c r="CC43" s="17" t="str">
        <f>IF(AND(Участники!$A43&lt;&gt;"",OR($N$20&gt;$N43,AND($N$20=$N43,$O$20&gt;$O43))),1,"")</f>
        <v/>
      </c>
      <c r="CD43" s="17" t="str">
        <f>IF(AND(Участники!$A43&lt;&gt;"",OR($N$21&gt;$N43,AND($N$21=$N43,$O$21&gt;$O43))),1,"")</f>
        <v/>
      </c>
      <c r="CE43" s="17" t="str">
        <f>IF(AND(Участники!$A43&lt;&gt;"",OR($N$22&gt;$N43,AND($N$22=$N43,$O$22&gt;$O43))),1,"")</f>
        <v/>
      </c>
      <c r="CF43" s="17" t="str">
        <f>IF(AND(Участники!$A43&lt;&gt;"",OR($N$23&gt;$N43,AND($N$23=$N43,$O$23&gt;$O43))),1,"")</f>
        <v/>
      </c>
      <c r="CG43" s="17" t="str">
        <f>IF(AND(Участники!$A43&lt;&gt;"",OR($N$24&gt;$N43,AND($N$24=$N43,$O$24&gt;$O43))),1,"")</f>
        <v/>
      </c>
      <c r="CH43" s="17" t="str">
        <f>IF(AND(Участники!$A43&lt;&gt;"",OR($N$25&gt;$N43,AND($N$25=$N43,$O$25&gt;$O43))),1,"")</f>
        <v/>
      </c>
      <c r="CI43" s="17" t="str">
        <f>IF(AND(Участники!$A43&lt;&gt;"",OR($N$26&gt;$N43,AND($N$26=$N43,$O$26&gt;$O43))),1,"")</f>
        <v/>
      </c>
      <c r="CJ43" s="17" t="str">
        <f>IF(AND(Участники!$A43&lt;&gt;"",OR($N$27&gt;$N43,AND($N$27=$N43,$O$27&gt;$O43))),1,"")</f>
        <v/>
      </c>
      <c r="CK43" s="17" t="str">
        <f>IF(AND(Участники!$A43&lt;&gt;"",OR($N$28&gt;$N43,AND($N$28=$N43,$O$28&gt;$O43))),1,"")</f>
        <v/>
      </c>
      <c r="CL43" s="17" t="str">
        <f>IF(AND(Участники!$A43&lt;&gt;"",OR($N$29&gt;$N43,AND($N$29=$N43,$O$29&gt;$O43))),1,"")</f>
        <v/>
      </c>
      <c r="CM43" s="17" t="str">
        <f>IF(AND(Участники!$A43&lt;&gt;"",OR($N$30&gt;$N43,AND($N$30=$N43,$O$30&gt;$O43))),1,"")</f>
        <v/>
      </c>
      <c r="CN43" s="17" t="str">
        <f>IF(AND(Участники!$A43&lt;&gt;"",OR($N$31&gt;$N43,AND($N$31=$N43,$O$31&gt;$O43))),1,"")</f>
        <v/>
      </c>
      <c r="CO43" s="17" t="str">
        <f>IF(AND(Участники!$A43&lt;&gt;"",OR($N$32&gt;$N43,AND($N$32=$N43,$O$32&gt;$O43))),1,"")</f>
        <v/>
      </c>
      <c r="CP43" s="17" t="str">
        <f>IF(AND(Участники!$A43&lt;&gt;"",OR($N$33&gt;$N43,AND($N$33=$N43,$O$33&gt;$O43))),1,"")</f>
        <v/>
      </c>
      <c r="CQ43" s="17" t="str">
        <f>IF(AND(Участники!$A43&lt;&gt;"",OR($N$34&gt;$N43,AND($N$34=$N43,$O$34&gt;$O43))),1,"")</f>
        <v/>
      </c>
      <c r="CR43" s="17" t="str">
        <f>IF(AND(Участники!$A43&lt;&gt;"",OR($N$35&gt;$N43,AND($N$35=$N43,$O$35&gt;$O43))),1,"")</f>
        <v/>
      </c>
      <c r="CS43" s="17" t="str">
        <f>IF(AND(Участники!$A43&lt;&gt;"",OR($N$36&gt;$N43,AND($N$36=$N43,$O$36&gt;$O43))),1,"")</f>
        <v/>
      </c>
      <c r="CT43" s="17" t="str">
        <f>IF(AND(Участники!$A43&lt;&gt;"",OR($N$37&gt;$N43,AND($N$37=$N43,$O$37&gt;$O43))),1,"")</f>
        <v/>
      </c>
      <c r="CU43" s="17" t="str">
        <f>IF(AND(Участники!$A43&lt;&gt;"",OR($N$38&gt;$N43,AND($N$38=$N43,$O$38&gt;$O43))),1,"")</f>
        <v/>
      </c>
      <c r="CV43" s="17" t="str">
        <f>IF(AND(Участники!$A43&lt;&gt;"",OR($N$39&gt;$N43,AND($N$39=$N43,$O$39&gt;$O43))),1,"")</f>
        <v/>
      </c>
      <c r="CW43" s="17" t="str">
        <f>IF(AND(Участники!$A43&lt;&gt;"",OR($N$40&gt;$N43,AND($N$40=$N43,$O$40&gt;$O43))),1,"")</f>
        <v/>
      </c>
      <c r="CX43" s="17" t="str">
        <f>IF(AND(Участники!$A43&lt;&gt;"",OR($N$41&gt;$N43,AND($N$41=$N43,$O$41&gt;$O43))),1,"")</f>
        <v/>
      </c>
      <c r="CY43" s="17" t="str">
        <f>IF(AND(Участники!$A43&lt;&gt;"",OR($N$42&gt;$N43,AND($N$42=$N43,$O$42&gt;$O43))),1,"")</f>
        <v/>
      </c>
      <c r="CZ43" s="16" t="str">
        <f>IF(AND(Участники!$A43&lt;&gt;"",OR($N$43&gt;$N43,AND($N$43=$N43,$O$43&gt;$O43))),1,"")</f>
        <v/>
      </c>
      <c r="DA43" s="17" t="str">
        <f>IF(AND(Участники!$A43&lt;&gt;"",OR($N$44&gt;$N43,AND($N$44=$N43,$O$44&gt;$O43))),1,"")</f>
        <v/>
      </c>
      <c r="DB43" s="17" t="str">
        <f>IF(AND(Участники!$A43&lt;&gt;"",OR($N$45&gt;$N43,AND($N$45=$N43,$O$45&gt;$O43))),1,"")</f>
        <v/>
      </c>
      <c r="DC43" s="17" t="str">
        <f>IF(AND(Участники!$A43&lt;&gt;"",OR($N$46&gt;$N43,AND($N$46=$N43,$O$46&gt;$O43))),1,"")</f>
        <v/>
      </c>
      <c r="DD43" s="17" t="str">
        <f>IF(AND(Участники!$A43&lt;&gt;"",OR($N$47&gt;$N43,AND($N$47=$N43,$O$47&gt;$O43))),1,"")</f>
        <v/>
      </c>
      <c r="DE43" s="17" t="str">
        <f>IF(AND(Участники!$A43&lt;&gt;"",OR($N$48&gt;$N43,AND($N$48=$N43,$O$48&gt;$O43))),1,"")</f>
        <v/>
      </c>
      <c r="DF43" s="17" t="str">
        <f>IF(AND(Участники!$A43&lt;&gt;"",OR($N$49&gt;$N43,AND($N$49=$N43,$O$49&gt;$O43))),1,"")</f>
        <v/>
      </c>
      <c r="DG43" s="17" t="str">
        <f>IF(AND(Участники!$A43&lt;&gt;"",OR($N$50&gt;$N43,AND($N$50=$N43,$O$50&gt;$O43))),1,"")</f>
        <v/>
      </c>
      <c r="DH43" s="17" t="str">
        <f>IF(AND(Участники!$A43&lt;&gt;"",OR($N$51&gt;$N43,AND($N$51=$N43,$O$51&gt;$O43))),1,"")</f>
        <v/>
      </c>
      <c r="DI43" s="17" t="str">
        <f>IF(AND(Участники!$A43&lt;&gt;"",OR($N$52&gt;$N43,AND($N$52=$N43,$O$52&gt;$O43))),1,"")</f>
        <v/>
      </c>
      <c r="DJ43" s="17" t="str">
        <f>IF(AND(Участники!$A43&lt;&gt;"",OR($N$53&gt;$N43,AND($N$53=$N43,$O$53&gt;$O43))),1,"")</f>
        <v/>
      </c>
      <c r="DK43" s="17" t="str">
        <f>IF(AND(Участники!$A43&lt;&gt;"",OR($N$54&gt;$N43,AND($N$54=$N43,$O$54&gt;$O43))),1,"")</f>
        <v/>
      </c>
      <c r="DL43" s="17" t="str">
        <f>IF(AND(Участники!$A43&lt;&gt;"",OR($N$55&gt;$N43,AND($N$55=$N43,$O$55&gt;$O43))),1,"")</f>
        <v/>
      </c>
      <c r="DM43" s="17" t="str">
        <f>IF(AND(Участники!$A43&lt;&gt;"",OR($N$56&gt;$N43,AND($N$56=$N43,$O$56&gt;$O43))),1,"")</f>
        <v/>
      </c>
      <c r="DN43" s="17" t="str">
        <f>IF(AND(Участники!$A43&lt;&gt;"",OR($N$57&gt;$N43,AND($N$57=$N43,$O$57&gt;$O43))),1,"")</f>
        <v/>
      </c>
      <c r="DO43" s="17" t="str">
        <f>IF(AND(Участники!$A43&lt;&gt;"",OR($N$58&gt;$N43,AND($N$58=$N43,$O$58&gt;$O43))),1,"")</f>
        <v/>
      </c>
      <c r="DP43" s="17" t="str">
        <f>IF(AND(Участники!$A43&lt;&gt;"",OR($N$59&gt;$N43,AND($N$59=$N43,$O$59&gt;$O43))),1,"")</f>
        <v/>
      </c>
      <c r="DQ43" s="17" t="str">
        <f>IF(AND(Участники!$A43&lt;&gt;"",OR($N$60&gt;$N43,AND($N$60=$N43,$O$60&gt;$O43))),1,"")</f>
        <v/>
      </c>
    </row>
    <row r="44" spans="1:121" x14ac:dyDescent="0.25">
      <c r="A44" s="29" t="str">
        <f>IF(Участники!A44="","",Участники!A44)</f>
        <v/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15" t="str">
        <f>IF(Участники!A44="","",COUNTA(B44:M44))</f>
        <v/>
      </c>
      <c r="O44" s="15" t="str">
        <f>IF(Участники!A44="","",SUMPRODUCT(B$8:M$8,B104:M104))</f>
        <v/>
      </c>
      <c r="P44" s="15" t="str">
        <f>IF(Участники!A44="","",IF($BA$61+1=Участники!$B$6-DA$61,$BA$61+1,CONCATENATE($BA$61+1,"-",Участники!$B$6-DA$61)))</f>
        <v/>
      </c>
      <c r="T44" s="17" t="str">
        <f>IF(AND(Участники!$A44&lt;&gt;"",OR($N$11&lt;$N44,AND($N$11=$N44,$O$11&lt;$O44))),1,"")</f>
        <v/>
      </c>
      <c r="U44" s="17" t="str">
        <f>IF(AND(Участники!$A44&lt;&gt;"",OR($N$12&lt;$N44,AND($N$12=$N44,$O$12&lt;$O44))),1,"")</f>
        <v/>
      </c>
      <c r="V44" s="17" t="str">
        <f>IF(AND(Участники!$A44&lt;&gt;"",OR($N$13&lt;$N44,AND($N$13=$N44,$O$13&lt;$O44))),1,"")</f>
        <v/>
      </c>
      <c r="W44" s="17" t="str">
        <f>IF(AND(Участники!$A44&lt;&gt;"",OR($N$14&lt;$N44,AND($N$14=$N44,$O$14&lt;$O44))),1,"")</f>
        <v/>
      </c>
      <c r="X44" s="17" t="str">
        <f>IF(AND(Участники!$A44&lt;&gt;"",OR($N$15&lt;$N44,AND($N$15=$N44,$O$15&lt;$O44))),1,"")</f>
        <v/>
      </c>
      <c r="Y44" s="17" t="str">
        <f>IF(AND(Участники!$A44&lt;&gt;"",OR($N$16&lt;$N44,AND($N$16=$N44,$O$16&lt;$O44))),1,"")</f>
        <v/>
      </c>
      <c r="Z44" s="17" t="str">
        <f>IF(AND(Участники!$A44&lt;&gt;"",OR($N$17&lt;$N44,AND($N$17=$N44,$O$17&lt;$O44))),1,"")</f>
        <v/>
      </c>
      <c r="AA44" s="17" t="str">
        <f>IF(AND(Участники!$A44&lt;&gt;"",OR($N$18&lt;$N44,AND($N$18=$N44,$O$18&lt;$O44))),1,"")</f>
        <v/>
      </c>
      <c r="AB44" s="17" t="str">
        <f>IF(AND(Участники!$A44&lt;&gt;"",OR($N$19&lt;$N44,AND($N$19=$N44,$O$19&lt;$O44))),1,"")</f>
        <v/>
      </c>
      <c r="AC44" s="17" t="str">
        <f>IF(AND(Участники!$A44&lt;&gt;"",OR($N$20&lt;$N44,AND($N$20=$N44,$O$20&lt;$O44))),1,"")</f>
        <v/>
      </c>
      <c r="AD44" s="17" t="str">
        <f>IF(AND(Участники!$A44&lt;&gt;"",OR($N$21&lt;$N44,AND($N$21=$N44,$O$21&lt;$O44))),1,"")</f>
        <v/>
      </c>
      <c r="AE44" s="17" t="str">
        <f>IF(AND(Участники!$A44&lt;&gt;"",OR($N$22&lt;$N44,AND($N$22=$N44,$O$22&lt;$O44))),1,"")</f>
        <v/>
      </c>
      <c r="AF44" s="17" t="str">
        <f>IF(AND(Участники!$A44&lt;&gt;"",OR($N$23&lt;$N44,AND($N$23=$N44,$O$23&lt;$O44))),1,"")</f>
        <v/>
      </c>
      <c r="AG44" s="17" t="str">
        <f>IF(AND(Участники!$A44&lt;&gt;"",OR($N$24&lt;$N44,AND($N$24=$N44,$O$24&lt;$O44))),1,"")</f>
        <v/>
      </c>
      <c r="AH44" s="17" t="str">
        <f>IF(AND(Участники!$A44&lt;&gt;"",OR($N$25&lt;$N44,AND($N$25=$N44,$O$25&lt;$O44))),1,"")</f>
        <v/>
      </c>
      <c r="AI44" s="17" t="str">
        <f>IF(AND(Участники!$A44&lt;&gt;"",OR($N$26&lt;$N44,AND($N$26=$N44,$O$26&lt;$O44))),1,"")</f>
        <v/>
      </c>
      <c r="AJ44" s="17" t="str">
        <f>IF(AND(Участники!$A44&lt;&gt;"",OR($N$27&lt;$N44,AND($N$27=$N44,$O$27&lt;$O44))),1,"")</f>
        <v/>
      </c>
      <c r="AK44" s="17" t="str">
        <f>IF(AND(Участники!$A44&lt;&gt;"",OR($N$28&lt;$N44,AND($N$28=$N44,$O$28&lt;$O44))),1,"")</f>
        <v/>
      </c>
      <c r="AL44" s="17" t="str">
        <f>IF(AND(Участники!$A44&lt;&gt;"",OR($N$29&lt;$N44,AND($N$29=$N44,$O$29&lt;$O44))),1,"")</f>
        <v/>
      </c>
      <c r="AM44" s="17" t="str">
        <f>IF(AND(Участники!$A44&lt;&gt;"",OR($N$30&lt;$N44,AND($N$30=$N44,$O$30&lt;$O44))),1,"")</f>
        <v/>
      </c>
      <c r="AN44" s="17" t="str">
        <f>IF(AND(Участники!$A44&lt;&gt;"",OR($N$31&lt;$N44,AND($N$31=$N44,$O$31&lt;$O44))),1,"")</f>
        <v/>
      </c>
      <c r="AO44" s="17" t="str">
        <f>IF(AND(Участники!$A44&lt;&gt;"",OR($N$32&lt;$N44,AND($N$32=$N44,$O$32&lt;$O44))),1,"")</f>
        <v/>
      </c>
      <c r="AP44" s="17" t="str">
        <f>IF(AND(Участники!$A44&lt;&gt;"",OR($N$33&lt;$N44,AND($N$33=$N44,$O$33&lt;$O44))),1,"")</f>
        <v/>
      </c>
      <c r="AQ44" s="17" t="str">
        <f>IF(AND(Участники!$A44&lt;&gt;"",OR($N$34&lt;$N44,AND($N$34=$N44,$O$34&lt;$O44))),1,"")</f>
        <v/>
      </c>
      <c r="AR44" s="17" t="str">
        <f>IF(AND(Участники!$A44&lt;&gt;"",OR($N$35&lt;$N44,AND($N$35=$N44,$O$35&lt;$O44))),1,"")</f>
        <v/>
      </c>
      <c r="AS44" s="17" t="str">
        <f>IF(AND(Участники!$A44&lt;&gt;"",OR($N$36&lt;$N44,AND($N$36=$N44,$O$36&lt;$O44))),1,"")</f>
        <v/>
      </c>
      <c r="AT44" s="17" t="str">
        <f>IF(AND(Участники!$A44&lt;&gt;"",OR($N$37&lt;$N44,AND($N$37=$N44,$O$37&lt;$O44))),1,"")</f>
        <v/>
      </c>
      <c r="AU44" s="17" t="str">
        <f>IF(AND(Участники!$A44&lt;&gt;"",OR($N$38&lt;$N44,AND($N$38=$N44,$O$38&lt;$O44))),1,"")</f>
        <v/>
      </c>
      <c r="AV44" s="17" t="str">
        <f>IF(AND(Участники!$A44&lt;&gt;"",OR($N$39&lt;$N44,AND($N$39=$N44,$O$39&lt;$O44))),1,"")</f>
        <v/>
      </c>
      <c r="AW44" s="17" t="str">
        <f>IF(AND(Участники!$A44&lt;&gt;"",OR($N$40&lt;$N44,AND($N$40=$N44,$O$40&lt;$O44))),1,"")</f>
        <v/>
      </c>
      <c r="AX44" s="17" t="str">
        <f>IF(AND(Участники!$A44&lt;&gt;"",OR($N$41&lt;$N44,AND($N$41=$N44,$O$41&lt;$O44))),1,"")</f>
        <v/>
      </c>
      <c r="AY44" s="17" t="str">
        <f>IF(AND(Участники!$A44&lt;&gt;"",OR($N$42&lt;$N44,AND($N$42=$N44,$O$42&lt;$O44))),1,"")</f>
        <v/>
      </c>
      <c r="AZ44" s="17" t="str">
        <f>IF(AND(Участники!$A44&lt;&gt;"",OR($N$43&lt;$N44,AND($N$43=$N44,$O$43&lt;$O44))),1,"")</f>
        <v/>
      </c>
      <c r="BA44" s="16" t="str">
        <f>IF(AND(Участники!$A44&lt;&gt;"",OR($N$44&lt;$N44,AND($N$44=$N44,$O$44&lt;$O44))),1,"")</f>
        <v/>
      </c>
      <c r="BB44" s="17" t="str">
        <f>IF(AND(Участники!$A44&lt;&gt;"",OR($N$45&lt;$N44,AND($N$45=$N44,$O$45&lt;$O44))),1,"")</f>
        <v/>
      </c>
      <c r="BC44" s="17" t="str">
        <f>IF(AND(Участники!$A44&lt;&gt;"",OR($N$46&lt;$N44,AND($N$46=$N44,$O$46&lt;$O44))),1,"")</f>
        <v/>
      </c>
      <c r="BD44" s="17" t="str">
        <f>IF(AND(Участники!$A44&lt;&gt;"",OR($N$47&lt;$N44,AND($N$47=$N44,$O$47&lt;$O44))),1,"")</f>
        <v/>
      </c>
      <c r="BE44" s="17" t="str">
        <f>IF(AND(Участники!$A44&lt;&gt;"",OR($N$48&lt;$N44,AND($N$48=$N44,$O$48&lt;$O44))),1,"")</f>
        <v/>
      </c>
      <c r="BF44" s="17" t="str">
        <f>IF(AND(Участники!$A44&lt;&gt;"",OR($N$49&lt;$N44,AND($N$49=$N44,$O$49&lt;$O44))),1,"")</f>
        <v/>
      </c>
      <c r="BG44" s="17" t="str">
        <f>IF(AND(Участники!$A44&lt;&gt;"",OR($N$50&lt;$N44,AND($N$50=$N44,$O$50&lt;$O44))),1,"")</f>
        <v/>
      </c>
      <c r="BH44" s="17" t="str">
        <f>IF(AND(Участники!$A44&lt;&gt;"",OR($N$51&lt;$N44,AND($N$51=$N44,$O$51&lt;$O44))),1,"")</f>
        <v/>
      </c>
      <c r="BI44" s="17" t="str">
        <f>IF(AND(Участники!$A44&lt;&gt;"",OR($N$52&lt;$N44,AND($N$52=$N44,$O$52&lt;$O44))),1,"")</f>
        <v/>
      </c>
      <c r="BJ44" s="17" t="str">
        <f>IF(AND(Участники!$A44&lt;&gt;"",OR($N$53&lt;$N44,AND($N$53=$N44,$O$53&lt;$O44))),1,"")</f>
        <v/>
      </c>
      <c r="BK44" s="17" t="str">
        <f>IF(AND(Участники!$A44&lt;&gt;"",OR($N$54&lt;$N44,AND($N$54=$N44,$O$54&lt;$O44))),1,"")</f>
        <v/>
      </c>
      <c r="BL44" s="17" t="str">
        <f>IF(AND(Участники!$A44&lt;&gt;"",OR($N$55&lt;$N44,AND($N$55=$N44,$O$55&lt;$O44))),1,"")</f>
        <v/>
      </c>
      <c r="BM44" s="17" t="str">
        <f>IF(AND(Участники!$A44&lt;&gt;"",OR($N$56&lt;$N44,AND($N$56=$N44,$O$56&lt;$O44))),1,"")</f>
        <v/>
      </c>
      <c r="BN44" s="17" t="str">
        <f>IF(AND(Участники!$A44&lt;&gt;"",OR($N$57&lt;$N44,AND($N$57=$N44,$O$57&lt;$O44))),1,"")</f>
        <v/>
      </c>
      <c r="BO44" s="17" t="str">
        <f>IF(AND(Участники!$A44&lt;&gt;"",OR($N$58&lt;$N44,AND($N$58=$N44,$O$58&lt;$O44))),1,"")</f>
        <v/>
      </c>
      <c r="BP44" s="17" t="str">
        <f>IF(AND(Участники!$A44&lt;&gt;"",OR($N$59&lt;$N44,AND($N$59=$N44,$O$59&lt;$O44))),1,"")</f>
        <v/>
      </c>
      <c r="BQ44" s="17" t="str">
        <f>IF(AND(Участники!$A44&lt;&gt;"",OR($N$60&lt;$N44,AND($N$60=$N44,$O$60&lt;$O44))),1,"")</f>
        <v/>
      </c>
      <c r="BT44" s="17" t="str">
        <f>IF(AND(Участники!$A44&lt;&gt;"",OR($N$11&gt;$N44,AND($N$11=$N44,$O$11&gt;$O44))),1,"")</f>
        <v/>
      </c>
      <c r="BU44" s="17" t="str">
        <f>IF(AND(Участники!$A44&lt;&gt;"",OR($N$12&gt;$N44,AND($N$12=$N44,$O$12&gt;$O44))),1,"")</f>
        <v/>
      </c>
      <c r="BV44" s="17" t="str">
        <f>IF(AND(Участники!$A44&lt;&gt;"",OR($N$13&gt;$N44,AND($N$13=$N44,$O$13&gt;$O44))),1,"")</f>
        <v/>
      </c>
      <c r="BW44" s="17" t="str">
        <f>IF(AND(Участники!$A44&lt;&gt;"",OR($N$14&gt;$N44,AND($N$14=$N44,$O$14&gt;$O44))),1,"")</f>
        <v/>
      </c>
      <c r="BX44" s="17" t="str">
        <f>IF(AND(Участники!$A44&lt;&gt;"",OR($N$15&gt;$N44,AND($N$15=$N44,$O$15&gt;$O44))),1,"")</f>
        <v/>
      </c>
      <c r="BY44" s="17" t="str">
        <f>IF(AND(Участники!$A44&lt;&gt;"",OR($N$16&gt;$N44,AND($N$16=$N44,$O$16&gt;$O44))),1,"")</f>
        <v/>
      </c>
      <c r="BZ44" s="17" t="str">
        <f>IF(AND(Участники!$A44&lt;&gt;"",OR($N$17&gt;$N44,AND($N$17=$N44,$O$17&gt;$O44))),1,"")</f>
        <v/>
      </c>
      <c r="CA44" s="17" t="str">
        <f>IF(AND(Участники!$A44&lt;&gt;"",OR($N$18&gt;$N44,AND($N$18=$N44,$O$18&gt;$O44))),1,"")</f>
        <v/>
      </c>
      <c r="CB44" s="17" t="str">
        <f>IF(AND(Участники!$A44&lt;&gt;"",OR($N$19&gt;$N44,AND($N$19=$N44,$O$19&gt;$O44))),1,"")</f>
        <v/>
      </c>
      <c r="CC44" s="17" t="str">
        <f>IF(AND(Участники!$A44&lt;&gt;"",OR($N$20&gt;$N44,AND($N$20=$N44,$O$20&gt;$O44))),1,"")</f>
        <v/>
      </c>
      <c r="CD44" s="17" t="str">
        <f>IF(AND(Участники!$A44&lt;&gt;"",OR($N$21&gt;$N44,AND($N$21=$N44,$O$21&gt;$O44))),1,"")</f>
        <v/>
      </c>
      <c r="CE44" s="17" t="str">
        <f>IF(AND(Участники!$A44&lt;&gt;"",OR($N$22&gt;$N44,AND($N$22=$N44,$O$22&gt;$O44))),1,"")</f>
        <v/>
      </c>
      <c r="CF44" s="17" t="str">
        <f>IF(AND(Участники!$A44&lt;&gt;"",OR($N$23&gt;$N44,AND($N$23=$N44,$O$23&gt;$O44))),1,"")</f>
        <v/>
      </c>
      <c r="CG44" s="17" t="str">
        <f>IF(AND(Участники!$A44&lt;&gt;"",OR($N$24&gt;$N44,AND($N$24=$N44,$O$24&gt;$O44))),1,"")</f>
        <v/>
      </c>
      <c r="CH44" s="17" t="str">
        <f>IF(AND(Участники!$A44&lt;&gt;"",OR($N$25&gt;$N44,AND($N$25=$N44,$O$25&gt;$O44))),1,"")</f>
        <v/>
      </c>
      <c r="CI44" s="17" t="str">
        <f>IF(AND(Участники!$A44&lt;&gt;"",OR($N$26&gt;$N44,AND($N$26=$N44,$O$26&gt;$O44))),1,"")</f>
        <v/>
      </c>
      <c r="CJ44" s="17" t="str">
        <f>IF(AND(Участники!$A44&lt;&gt;"",OR($N$27&gt;$N44,AND($N$27=$N44,$O$27&gt;$O44))),1,"")</f>
        <v/>
      </c>
      <c r="CK44" s="17" t="str">
        <f>IF(AND(Участники!$A44&lt;&gt;"",OR($N$28&gt;$N44,AND($N$28=$N44,$O$28&gt;$O44))),1,"")</f>
        <v/>
      </c>
      <c r="CL44" s="17" t="str">
        <f>IF(AND(Участники!$A44&lt;&gt;"",OR($N$29&gt;$N44,AND($N$29=$N44,$O$29&gt;$O44))),1,"")</f>
        <v/>
      </c>
      <c r="CM44" s="17" t="str">
        <f>IF(AND(Участники!$A44&lt;&gt;"",OR($N$30&gt;$N44,AND($N$30=$N44,$O$30&gt;$O44))),1,"")</f>
        <v/>
      </c>
      <c r="CN44" s="17" t="str">
        <f>IF(AND(Участники!$A44&lt;&gt;"",OR($N$31&gt;$N44,AND($N$31=$N44,$O$31&gt;$O44))),1,"")</f>
        <v/>
      </c>
      <c r="CO44" s="17" t="str">
        <f>IF(AND(Участники!$A44&lt;&gt;"",OR($N$32&gt;$N44,AND($N$32=$N44,$O$32&gt;$O44))),1,"")</f>
        <v/>
      </c>
      <c r="CP44" s="17" t="str">
        <f>IF(AND(Участники!$A44&lt;&gt;"",OR($N$33&gt;$N44,AND($N$33=$N44,$O$33&gt;$O44))),1,"")</f>
        <v/>
      </c>
      <c r="CQ44" s="17" t="str">
        <f>IF(AND(Участники!$A44&lt;&gt;"",OR($N$34&gt;$N44,AND($N$34=$N44,$O$34&gt;$O44))),1,"")</f>
        <v/>
      </c>
      <c r="CR44" s="17" t="str">
        <f>IF(AND(Участники!$A44&lt;&gt;"",OR($N$35&gt;$N44,AND($N$35=$N44,$O$35&gt;$O44))),1,"")</f>
        <v/>
      </c>
      <c r="CS44" s="17" t="str">
        <f>IF(AND(Участники!$A44&lt;&gt;"",OR($N$36&gt;$N44,AND($N$36=$N44,$O$36&gt;$O44))),1,"")</f>
        <v/>
      </c>
      <c r="CT44" s="17" t="str">
        <f>IF(AND(Участники!$A44&lt;&gt;"",OR($N$37&gt;$N44,AND($N$37=$N44,$O$37&gt;$O44))),1,"")</f>
        <v/>
      </c>
      <c r="CU44" s="17" t="str">
        <f>IF(AND(Участники!$A44&lt;&gt;"",OR($N$38&gt;$N44,AND($N$38=$N44,$O$38&gt;$O44))),1,"")</f>
        <v/>
      </c>
      <c r="CV44" s="17" t="str">
        <f>IF(AND(Участники!$A44&lt;&gt;"",OR($N$39&gt;$N44,AND($N$39=$N44,$O$39&gt;$O44))),1,"")</f>
        <v/>
      </c>
      <c r="CW44" s="17" t="str">
        <f>IF(AND(Участники!$A44&lt;&gt;"",OR($N$40&gt;$N44,AND($N$40=$N44,$O$40&gt;$O44))),1,"")</f>
        <v/>
      </c>
      <c r="CX44" s="17" t="str">
        <f>IF(AND(Участники!$A44&lt;&gt;"",OR($N$41&gt;$N44,AND($N$41=$N44,$O$41&gt;$O44))),1,"")</f>
        <v/>
      </c>
      <c r="CY44" s="17" t="str">
        <f>IF(AND(Участники!$A44&lt;&gt;"",OR($N$42&gt;$N44,AND($N$42=$N44,$O$42&gt;$O44))),1,"")</f>
        <v/>
      </c>
      <c r="CZ44" s="17" t="str">
        <f>IF(AND(Участники!$A44&lt;&gt;"",OR($N$43&gt;$N44,AND($N$43=$N44,$O$43&gt;$O44))),1,"")</f>
        <v/>
      </c>
      <c r="DA44" s="16" t="str">
        <f>IF(AND(Участники!$A44&lt;&gt;"",OR($N$44&gt;$N44,AND($N$44=$N44,$O$44&gt;$O44))),1,"")</f>
        <v/>
      </c>
      <c r="DB44" s="17" t="str">
        <f>IF(AND(Участники!$A44&lt;&gt;"",OR($N$45&gt;$N44,AND($N$45=$N44,$O$45&gt;$O44))),1,"")</f>
        <v/>
      </c>
      <c r="DC44" s="17" t="str">
        <f>IF(AND(Участники!$A44&lt;&gt;"",OR($N$46&gt;$N44,AND($N$46=$N44,$O$46&gt;$O44))),1,"")</f>
        <v/>
      </c>
      <c r="DD44" s="17" t="str">
        <f>IF(AND(Участники!$A44&lt;&gt;"",OR($N$47&gt;$N44,AND($N$47=$N44,$O$47&gt;$O44))),1,"")</f>
        <v/>
      </c>
      <c r="DE44" s="17" t="str">
        <f>IF(AND(Участники!$A44&lt;&gt;"",OR($N$48&gt;$N44,AND($N$48=$N44,$O$48&gt;$O44))),1,"")</f>
        <v/>
      </c>
      <c r="DF44" s="17" t="str">
        <f>IF(AND(Участники!$A44&lt;&gt;"",OR($N$49&gt;$N44,AND($N$49=$N44,$O$49&gt;$O44))),1,"")</f>
        <v/>
      </c>
      <c r="DG44" s="17" t="str">
        <f>IF(AND(Участники!$A44&lt;&gt;"",OR($N$50&gt;$N44,AND($N$50=$N44,$O$50&gt;$O44))),1,"")</f>
        <v/>
      </c>
      <c r="DH44" s="17" t="str">
        <f>IF(AND(Участники!$A44&lt;&gt;"",OR($N$51&gt;$N44,AND($N$51=$N44,$O$51&gt;$O44))),1,"")</f>
        <v/>
      </c>
      <c r="DI44" s="17" t="str">
        <f>IF(AND(Участники!$A44&lt;&gt;"",OR($N$52&gt;$N44,AND($N$52=$N44,$O$52&gt;$O44))),1,"")</f>
        <v/>
      </c>
      <c r="DJ44" s="17" t="str">
        <f>IF(AND(Участники!$A44&lt;&gt;"",OR($N$53&gt;$N44,AND($N$53=$N44,$O$53&gt;$O44))),1,"")</f>
        <v/>
      </c>
      <c r="DK44" s="17" t="str">
        <f>IF(AND(Участники!$A44&lt;&gt;"",OR($N$54&gt;$N44,AND($N$54=$N44,$O$54&gt;$O44))),1,"")</f>
        <v/>
      </c>
      <c r="DL44" s="17" t="str">
        <f>IF(AND(Участники!$A44&lt;&gt;"",OR($N$55&gt;$N44,AND($N$55=$N44,$O$55&gt;$O44))),1,"")</f>
        <v/>
      </c>
      <c r="DM44" s="17" t="str">
        <f>IF(AND(Участники!$A44&lt;&gt;"",OR($N$56&gt;$N44,AND($N$56=$N44,$O$56&gt;$O44))),1,"")</f>
        <v/>
      </c>
      <c r="DN44" s="17" t="str">
        <f>IF(AND(Участники!$A44&lt;&gt;"",OR($N$57&gt;$N44,AND($N$57=$N44,$O$57&gt;$O44))),1,"")</f>
        <v/>
      </c>
      <c r="DO44" s="17" t="str">
        <f>IF(AND(Участники!$A44&lt;&gt;"",OR($N$58&gt;$N44,AND($N$58=$N44,$O$58&gt;$O44))),1,"")</f>
        <v/>
      </c>
      <c r="DP44" s="17" t="str">
        <f>IF(AND(Участники!$A44&lt;&gt;"",OR($N$59&gt;$N44,AND($N$59=$N44,$O$59&gt;$O44))),1,"")</f>
        <v/>
      </c>
      <c r="DQ44" s="17" t="str">
        <f>IF(AND(Участники!$A44&lt;&gt;"",OR($N$60&gt;$N44,AND($N$60=$N44,$O$60&gt;$O44))),1,"")</f>
        <v/>
      </c>
    </row>
    <row r="45" spans="1:121" x14ac:dyDescent="0.25">
      <c r="A45" s="30" t="str">
        <f>IF(Участники!A45="","",Участники!A45)</f>
        <v/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31" t="str">
        <f>IF(Участники!A45="","",COUNTA(B45:M45))</f>
        <v/>
      </c>
      <c r="O45" s="31" t="str">
        <f>IF(Участники!A45="","",SUMPRODUCT(B$8:M$8,B105:M105))</f>
        <v/>
      </c>
      <c r="P45" s="31" t="str">
        <f>IF(Участники!A45="","",IF($BB$61+1=Участники!$B$6-DB$61,$BB$61+1,CONCATENATE($BB$61+1,"-",Участники!$B$6-DB$61)))</f>
        <v/>
      </c>
      <c r="T45" s="17" t="str">
        <f>IF(AND(Участники!$A45&lt;&gt;"",OR($N$11&lt;$N45,AND($N$11=$N45,$O$11&lt;$O45))),1,"")</f>
        <v/>
      </c>
      <c r="U45" s="17" t="str">
        <f>IF(AND(Участники!$A45&lt;&gt;"",OR($N$12&lt;$N45,AND($N$12=$N45,$O$12&lt;$O45))),1,"")</f>
        <v/>
      </c>
      <c r="V45" s="17" t="str">
        <f>IF(AND(Участники!$A45&lt;&gt;"",OR($N$13&lt;$N45,AND($N$13=$N45,$O$13&lt;$O45))),1,"")</f>
        <v/>
      </c>
      <c r="W45" s="17" t="str">
        <f>IF(AND(Участники!$A45&lt;&gt;"",OR($N$14&lt;$N45,AND($N$14=$N45,$O$14&lt;$O45))),1,"")</f>
        <v/>
      </c>
      <c r="X45" s="17" t="str">
        <f>IF(AND(Участники!$A45&lt;&gt;"",OR($N$15&lt;$N45,AND($N$15=$N45,$O$15&lt;$O45))),1,"")</f>
        <v/>
      </c>
      <c r="Y45" s="17" t="str">
        <f>IF(AND(Участники!$A45&lt;&gt;"",OR($N$16&lt;$N45,AND($N$16=$N45,$O$16&lt;$O45))),1,"")</f>
        <v/>
      </c>
      <c r="Z45" s="17" t="str">
        <f>IF(AND(Участники!$A45&lt;&gt;"",OR($N$17&lt;$N45,AND($N$17=$N45,$O$17&lt;$O45))),1,"")</f>
        <v/>
      </c>
      <c r="AA45" s="17" t="str">
        <f>IF(AND(Участники!$A45&lt;&gt;"",OR($N$18&lt;$N45,AND($N$18=$N45,$O$18&lt;$O45))),1,"")</f>
        <v/>
      </c>
      <c r="AB45" s="17" t="str">
        <f>IF(AND(Участники!$A45&lt;&gt;"",OR($N$19&lt;$N45,AND($N$19=$N45,$O$19&lt;$O45))),1,"")</f>
        <v/>
      </c>
      <c r="AC45" s="17" t="str">
        <f>IF(AND(Участники!$A45&lt;&gt;"",OR($N$20&lt;$N45,AND($N$20=$N45,$O$20&lt;$O45))),1,"")</f>
        <v/>
      </c>
      <c r="AD45" s="17" t="str">
        <f>IF(AND(Участники!$A45&lt;&gt;"",OR($N$21&lt;$N45,AND($N$21=$N45,$O$21&lt;$O45))),1,"")</f>
        <v/>
      </c>
      <c r="AE45" s="17" t="str">
        <f>IF(AND(Участники!$A45&lt;&gt;"",OR($N$22&lt;$N45,AND($N$22=$N45,$O$22&lt;$O45))),1,"")</f>
        <v/>
      </c>
      <c r="AF45" s="17" t="str">
        <f>IF(AND(Участники!$A45&lt;&gt;"",OR($N$23&lt;$N45,AND($N$23=$N45,$O$23&lt;$O45))),1,"")</f>
        <v/>
      </c>
      <c r="AG45" s="17" t="str">
        <f>IF(AND(Участники!$A45&lt;&gt;"",OR($N$24&lt;$N45,AND($N$24=$N45,$O$24&lt;$O45))),1,"")</f>
        <v/>
      </c>
      <c r="AH45" s="17" t="str">
        <f>IF(AND(Участники!$A45&lt;&gt;"",OR($N$25&lt;$N45,AND($N$25=$N45,$O$25&lt;$O45))),1,"")</f>
        <v/>
      </c>
      <c r="AI45" s="17" t="str">
        <f>IF(AND(Участники!$A45&lt;&gt;"",OR($N$26&lt;$N45,AND($N$26=$N45,$O$26&lt;$O45))),1,"")</f>
        <v/>
      </c>
      <c r="AJ45" s="17" t="str">
        <f>IF(AND(Участники!$A45&lt;&gt;"",OR($N$27&lt;$N45,AND($N$27=$N45,$O$27&lt;$O45))),1,"")</f>
        <v/>
      </c>
      <c r="AK45" s="17" t="str">
        <f>IF(AND(Участники!$A45&lt;&gt;"",OR($N$28&lt;$N45,AND($N$28=$N45,$O$28&lt;$O45))),1,"")</f>
        <v/>
      </c>
      <c r="AL45" s="17" t="str">
        <f>IF(AND(Участники!$A45&lt;&gt;"",OR($N$29&lt;$N45,AND($N$29=$N45,$O$29&lt;$O45))),1,"")</f>
        <v/>
      </c>
      <c r="AM45" s="17" t="str">
        <f>IF(AND(Участники!$A45&lt;&gt;"",OR($N$30&lt;$N45,AND($N$30=$N45,$O$30&lt;$O45))),1,"")</f>
        <v/>
      </c>
      <c r="AN45" s="17" t="str">
        <f>IF(AND(Участники!$A45&lt;&gt;"",OR($N$31&lt;$N45,AND($N$31=$N45,$O$31&lt;$O45))),1,"")</f>
        <v/>
      </c>
      <c r="AO45" s="17" t="str">
        <f>IF(AND(Участники!$A45&lt;&gt;"",OR($N$32&lt;$N45,AND($N$32=$N45,$O$32&lt;$O45))),1,"")</f>
        <v/>
      </c>
      <c r="AP45" s="17" t="str">
        <f>IF(AND(Участники!$A45&lt;&gt;"",OR($N$33&lt;$N45,AND($N$33=$N45,$O$33&lt;$O45))),1,"")</f>
        <v/>
      </c>
      <c r="AQ45" s="17" t="str">
        <f>IF(AND(Участники!$A45&lt;&gt;"",OR($N$34&lt;$N45,AND($N$34=$N45,$O$34&lt;$O45))),1,"")</f>
        <v/>
      </c>
      <c r="AR45" s="17" t="str">
        <f>IF(AND(Участники!$A45&lt;&gt;"",OR($N$35&lt;$N45,AND($N$35=$N45,$O$35&lt;$O45))),1,"")</f>
        <v/>
      </c>
      <c r="AS45" s="17" t="str">
        <f>IF(AND(Участники!$A45&lt;&gt;"",OR($N$36&lt;$N45,AND($N$36=$N45,$O$36&lt;$O45))),1,"")</f>
        <v/>
      </c>
      <c r="AT45" s="17" t="str">
        <f>IF(AND(Участники!$A45&lt;&gt;"",OR($N$37&lt;$N45,AND($N$37=$N45,$O$37&lt;$O45))),1,"")</f>
        <v/>
      </c>
      <c r="AU45" s="17" t="str">
        <f>IF(AND(Участники!$A45&lt;&gt;"",OR($N$38&lt;$N45,AND($N$38=$N45,$O$38&lt;$O45))),1,"")</f>
        <v/>
      </c>
      <c r="AV45" s="17" t="str">
        <f>IF(AND(Участники!$A45&lt;&gt;"",OR($N$39&lt;$N45,AND($N$39=$N45,$O$39&lt;$O45))),1,"")</f>
        <v/>
      </c>
      <c r="AW45" s="17" t="str">
        <f>IF(AND(Участники!$A45&lt;&gt;"",OR($N$40&lt;$N45,AND($N$40=$N45,$O$40&lt;$O45))),1,"")</f>
        <v/>
      </c>
      <c r="AX45" s="17" t="str">
        <f>IF(AND(Участники!$A45&lt;&gt;"",OR($N$41&lt;$N45,AND($N$41=$N45,$O$41&lt;$O45))),1,"")</f>
        <v/>
      </c>
      <c r="AY45" s="17" t="str">
        <f>IF(AND(Участники!$A45&lt;&gt;"",OR($N$42&lt;$N45,AND($N$42=$N45,$O$42&lt;$O45))),1,"")</f>
        <v/>
      </c>
      <c r="AZ45" s="17" t="str">
        <f>IF(AND(Участники!$A45&lt;&gt;"",OR($N$43&lt;$N45,AND($N$43=$N45,$O$43&lt;$O45))),1,"")</f>
        <v/>
      </c>
      <c r="BA45" s="17" t="str">
        <f>IF(AND(Участники!$A45&lt;&gt;"",OR($N$44&lt;$N45,AND($N$44=$N45,$O$44&lt;$O45))),1,"")</f>
        <v/>
      </c>
      <c r="BB45" s="16" t="str">
        <f>IF(AND(Участники!$A45&lt;&gt;"",OR($N$45&lt;$N45,AND($N$45=$N45,$O$45&lt;$O45))),1,"")</f>
        <v/>
      </c>
      <c r="BC45" s="17" t="str">
        <f>IF(AND(Участники!$A45&lt;&gt;"",OR($N$46&lt;$N45,AND($N$46=$N45,$O$46&lt;$O45))),1,"")</f>
        <v/>
      </c>
      <c r="BD45" s="17" t="str">
        <f>IF(AND(Участники!$A45&lt;&gt;"",OR($N$47&lt;$N45,AND($N$47=$N45,$O$47&lt;$O45))),1,"")</f>
        <v/>
      </c>
      <c r="BE45" s="17" t="str">
        <f>IF(AND(Участники!$A45&lt;&gt;"",OR($N$48&lt;$N45,AND($N$48=$N45,$O$48&lt;$O45))),1,"")</f>
        <v/>
      </c>
      <c r="BF45" s="17" t="str">
        <f>IF(AND(Участники!$A45&lt;&gt;"",OR($N$49&lt;$N45,AND($N$49=$N45,$O$49&lt;$O45))),1,"")</f>
        <v/>
      </c>
      <c r="BG45" s="17" t="str">
        <f>IF(AND(Участники!$A45&lt;&gt;"",OR($N$50&lt;$N45,AND($N$50=$N45,$O$50&lt;$O45))),1,"")</f>
        <v/>
      </c>
      <c r="BH45" s="17" t="str">
        <f>IF(AND(Участники!$A45&lt;&gt;"",OR($N$51&lt;$N45,AND($N$51=$N45,$O$51&lt;$O45))),1,"")</f>
        <v/>
      </c>
      <c r="BI45" s="17" t="str">
        <f>IF(AND(Участники!$A45&lt;&gt;"",OR($N$52&lt;$N45,AND($N$52=$N45,$O$52&lt;$O45))),1,"")</f>
        <v/>
      </c>
      <c r="BJ45" s="17" t="str">
        <f>IF(AND(Участники!$A45&lt;&gt;"",OR($N$53&lt;$N45,AND($N$53=$N45,$O$53&lt;$O45))),1,"")</f>
        <v/>
      </c>
      <c r="BK45" s="17" t="str">
        <f>IF(AND(Участники!$A45&lt;&gt;"",OR($N$54&lt;$N45,AND($N$54=$N45,$O$54&lt;$O45))),1,"")</f>
        <v/>
      </c>
      <c r="BL45" s="17" t="str">
        <f>IF(AND(Участники!$A45&lt;&gt;"",OR($N$55&lt;$N45,AND($N$55=$N45,$O$55&lt;$O45))),1,"")</f>
        <v/>
      </c>
      <c r="BM45" s="17" t="str">
        <f>IF(AND(Участники!$A45&lt;&gt;"",OR($N$56&lt;$N45,AND($N$56=$N45,$O$56&lt;$O45))),1,"")</f>
        <v/>
      </c>
      <c r="BN45" s="17" t="str">
        <f>IF(AND(Участники!$A45&lt;&gt;"",OR($N$57&lt;$N45,AND($N$57=$N45,$O$57&lt;$O45))),1,"")</f>
        <v/>
      </c>
      <c r="BO45" s="17" t="str">
        <f>IF(AND(Участники!$A45&lt;&gt;"",OR($N$58&lt;$N45,AND($N$58=$N45,$O$58&lt;$O45))),1,"")</f>
        <v/>
      </c>
      <c r="BP45" s="17" t="str">
        <f>IF(AND(Участники!$A45&lt;&gt;"",OR($N$59&lt;$N45,AND($N$59=$N45,$O$59&lt;$O45))),1,"")</f>
        <v/>
      </c>
      <c r="BQ45" s="17" t="str">
        <f>IF(AND(Участники!$A45&lt;&gt;"",OR($N$60&lt;$N45,AND($N$60=$N45,$O$60&lt;$O45))),1,"")</f>
        <v/>
      </c>
      <c r="BT45" s="17" t="str">
        <f>IF(AND(Участники!$A45&lt;&gt;"",OR($N$11&gt;$N45,AND($N$11=$N45,$O$11&gt;$O45))),1,"")</f>
        <v/>
      </c>
      <c r="BU45" s="17" t="str">
        <f>IF(AND(Участники!$A45&lt;&gt;"",OR($N$12&gt;$N45,AND($N$12=$N45,$O$12&gt;$O45))),1,"")</f>
        <v/>
      </c>
      <c r="BV45" s="17" t="str">
        <f>IF(AND(Участники!$A45&lt;&gt;"",OR($N$13&gt;$N45,AND($N$13=$N45,$O$13&gt;$O45))),1,"")</f>
        <v/>
      </c>
      <c r="BW45" s="17" t="str">
        <f>IF(AND(Участники!$A45&lt;&gt;"",OR($N$14&gt;$N45,AND($N$14=$N45,$O$14&gt;$O45))),1,"")</f>
        <v/>
      </c>
      <c r="BX45" s="17" t="str">
        <f>IF(AND(Участники!$A45&lt;&gt;"",OR($N$15&gt;$N45,AND($N$15=$N45,$O$15&gt;$O45))),1,"")</f>
        <v/>
      </c>
      <c r="BY45" s="17" t="str">
        <f>IF(AND(Участники!$A45&lt;&gt;"",OR($N$16&gt;$N45,AND($N$16=$N45,$O$16&gt;$O45))),1,"")</f>
        <v/>
      </c>
      <c r="BZ45" s="17" t="str">
        <f>IF(AND(Участники!$A45&lt;&gt;"",OR($N$17&gt;$N45,AND($N$17=$N45,$O$17&gt;$O45))),1,"")</f>
        <v/>
      </c>
      <c r="CA45" s="17" t="str">
        <f>IF(AND(Участники!$A45&lt;&gt;"",OR($N$18&gt;$N45,AND($N$18=$N45,$O$18&gt;$O45))),1,"")</f>
        <v/>
      </c>
      <c r="CB45" s="17" t="str">
        <f>IF(AND(Участники!$A45&lt;&gt;"",OR($N$19&gt;$N45,AND($N$19=$N45,$O$19&gt;$O45))),1,"")</f>
        <v/>
      </c>
      <c r="CC45" s="17" t="str">
        <f>IF(AND(Участники!$A45&lt;&gt;"",OR($N$20&gt;$N45,AND($N$20=$N45,$O$20&gt;$O45))),1,"")</f>
        <v/>
      </c>
      <c r="CD45" s="17" t="str">
        <f>IF(AND(Участники!$A45&lt;&gt;"",OR($N$21&gt;$N45,AND($N$21=$N45,$O$21&gt;$O45))),1,"")</f>
        <v/>
      </c>
      <c r="CE45" s="17" t="str">
        <f>IF(AND(Участники!$A45&lt;&gt;"",OR($N$22&gt;$N45,AND($N$22=$N45,$O$22&gt;$O45))),1,"")</f>
        <v/>
      </c>
      <c r="CF45" s="17" t="str">
        <f>IF(AND(Участники!$A45&lt;&gt;"",OR($N$23&gt;$N45,AND($N$23=$N45,$O$23&gt;$O45))),1,"")</f>
        <v/>
      </c>
      <c r="CG45" s="17" t="str">
        <f>IF(AND(Участники!$A45&lt;&gt;"",OR($N$24&gt;$N45,AND($N$24=$N45,$O$24&gt;$O45))),1,"")</f>
        <v/>
      </c>
      <c r="CH45" s="17" t="str">
        <f>IF(AND(Участники!$A45&lt;&gt;"",OR($N$25&gt;$N45,AND($N$25=$N45,$O$25&gt;$O45))),1,"")</f>
        <v/>
      </c>
      <c r="CI45" s="17" t="str">
        <f>IF(AND(Участники!$A45&lt;&gt;"",OR($N$26&gt;$N45,AND($N$26=$N45,$O$26&gt;$O45))),1,"")</f>
        <v/>
      </c>
      <c r="CJ45" s="17" t="str">
        <f>IF(AND(Участники!$A45&lt;&gt;"",OR($N$27&gt;$N45,AND($N$27=$N45,$O$27&gt;$O45))),1,"")</f>
        <v/>
      </c>
      <c r="CK45" s="17" t="str">
        <f>IF(AND(Участники!$A45&lt;&gt;"",OR($N$28&gt;$N45,AND($N$28=$N45,$O$28&gt;$O45))),1,"")</f>
        <v/>
      </c>
      <c r="CL45" s="17" t="str">
        <f>IF(AND(Участники!$A45&lt;&gt;"",OR($N$29&gt;$N45,AND($N$29=$N45,$O$29&gt;$O45))),1,"")</f>
        <v/>
      </c>
      <c r="CM45" s="17" t="str">
        <f>IF(AND(Участники!$A45&lt;&gt;"",OR($N$30&gt;$N45,AND($N$30=$N45,$O$30&gt;$O45))),1,"")</f>
        <v/>
      </c>
      <c r="CN45" s="17" t="str">
        <f>IF(AND(Участники!$A45&lt;&gt;"",OR($N$31&gt;$N45,AND($N$31=$N45,$O$31&gt;$O45))),1,"")</f>
        <v/>
      </c>
      <c r="CO45" s="17" t="str">
        <f>IF(AND(Участники!$A45&lt;&gt;"",OR($N$32&gt;$N45,AND($N$32=$N45,$O$32&gt;$O45))),1,"")</f>
        <v/>
      </c>
      <c r="CP45" s="17" t="str">
        <f>IF(AND(Участники!$A45&lt;&gt;"",OR($N$33&gt;$N45,AND($N$33=$N45,$O$33&gt;$O45))),1,"")</f>
        <v/>
      </c>
      <c r="CQ45" s="17" t="str">
        <f>IF(AND(Участники!$A45&lt;&gt;"",OR($N$34&gt;$N45,AND($N$34=$N45,$O$34&gt;$O45))),1,"")</f>
        <v/>
      </c>
      <c r="CR45" s="17" t="str">
        <f>IF(AND(Участники!$A45&lt;&gt;"",OR($N$35&gt;$N45,AND($N$35=$N45,$O$35&gt;$O45))),1,"")</f>
        <v/>
      </c>
      <c r="CS45" s="17" t="str">
        <f>IF(AND(Участники!$A45&lt;&gt;"",OR($N$36&gt;$N45,AND($N$36=$N45,$O$36&gt;$O45))),1,"")</f>
        <v/>
      </c>
      <c r="CT45" s="17" t="str">
        <f>IF(AND(Участники!$A45&lt;&gt;"",OR($N$37&gt;$N45,AND($N$37=$N45,$O$37&gt;$O45))),1,"")</f>
        <v/>
      </c>
      <c r="CU45" s="17" t="str">
        <f>IF(AND(Участники!$A45&lt;&gt;"",OR($N$38&gt;$N45,AND($N$38=$N45,$O$38&gt;$O45))),1,"")</f>
        <v/>
      </c>
      <c r="CV45" s="17" t="str">
        <f>IF(AND(Участники!$A45&lt;&gt;"",OR($N$39&gt;$N45,AND($N$39=$N45,$O$39&gt;$O45))),1,"")</f>
        <v/>
      </c>
      <c r="CW45" s="17" t="str">
        <f>IF(AND(Участники!$A45&lt;&gt;"",OR($N$40&gt;$N45,AND($N$40=$N45,$O$40&gt;$O45))),1,"")</f>
        <v/>
      </c>
      <c r="CX45" s="17" t="str">
        <f>IF(AND(Участники!$A45&lt;&gt;"",OR($N$41&gt;$N45,AND($N$41=$N45,$O$41&gt;$O45))),1,"")</f>
        <v/>
      </c>
      <c r="CY45" s="17" t="str">
        <f>IF(AND(Участники!$A45&lt;&gt;"",OR($N$42&gt;$N45,AND($N$42=$N45,$O$42&gt;$O45))),1,"")</f>
        <v/>
      </c>
      <c r="CZ45" s="17" t="str">
        <f>IF(AND(Участники!$A45&lt;&gt;"",OR($N$43&gt;$N45,AND($N$43=$N45,$O$43&gt;$O45))),1,"")</f>
        <v/>
      </c>
      <c r="DA45" s="17" t="str">
        <f>IF(AND(Участники!$A45&lt;&gt;"",OR($N$44&gt;$N45,AND($N$44=$N45,$O$44&gt;$O45))),1,"")</f>
        <v/>
      </c>
      <c r="DB45" s="16" t="str">
        <f>IF(AND(Участники!$A45&lt;&gt;"",OR($N$45&gt;$N45,AND($N$45=$N45,$O$45&gt;$O45))),1,"")</f>
        <v/>
      </c>
      <c r="DC45" s="17" t="str">
        <f>IF(AND(Участники!$A45&lt;&gt;"",OR($N$46&gt;$N45,AND($N$46=$N45,$O$46&gt;$O45))),1,"")</f>
        <v/>
      </c>
      <c r="DD45" s="17" t="str">
        <f>IF(AND(Участники!$A45&lt;&gt;"",OR($N$47&gt;$N45,AND($N$47=$N45,$O$47&gt;$O45))),1,"")</f>
        <v/>
      </c>
      <c r="DE45" s="17" t="str">
        <f>IF(AND(Участники!$A45&lt;&gt;"",OR($N$48&gt;$N45,AND($N$48=$N45,$O$48&gt;$O45))),1,"")</f>
        <v/>
      </c>
      <c r="DF45" s="17" t="str">
        <f>IF(AND(Участники!$A45&lt;&gt;"",OR($N$49&gt;$N45,AND($N$49=$N45,$O$49&gt;$O45))),1,"")</f>
        <v/>
      </c>
      <c r="DG45" s="17" t="str">
        <f>IF(AND(Участники!$A45&lt;&gt;"",OR($N$50&gt;$N45,AND($N$50=$N45,$O$50&gt;$O45))),1,"")</f>
        <v/>
      </c>
      <c r="DH45" s="17" t="str">
        <f>IF(AND(Участники!$A45&lt;&gt;"",OR($N$51&gt;$N45,AND($N$51=$N45,$O$51&gt;$O45))),1,"")</f>
        <v/>
      </c>
      <c r="DI45" s="17" t="str">
        <f>IF(AND(Участники!$A45&lt;&gt;"",OR($N$52&gt;$N45,AND($N$52=$N45,$O$52&gt;$O45))),1,"")</f>
        <v/>
      </c>
      <c r="DJ45" s="17" t="str">
        <f>IF(AND(Участники!$A45&lt;&gt;"",OR($N$53&gt;$N45,AND($N$53=$N45,$O$53&gt;$O45))),1,"")</f>
        <v/>
      </c>
      <c r="DK45" s="17" t="str">
        <f>IF(AND(Участники!$A45&lt;&gt;"",OR($N$54&gt;$N45,AND($N$54=$N45,$O$54&gt;$O45))),1,"")</f>
        <v/>
      </c>
      <c r="DL45" s="17" t="str">
        <f>IF(AND(Участники!$A45&lt;&gt;"",OR($N$55&gt;$N45,AND($N$55=$N45,$O$55&gt;$O45))),1,"")</f>
        <v/>
      </c>
      <c r="DM45" s="17" t="str">
        <f>IF(AND(Участники!$A45&lt;&gt;"",OR($N$56&gt;$N45,AND($N$56=$N45,$O$56&gt;$O45))),1,"")</f>
        <v/>
      </c>
      <c r="DN45" s="17" t="str">
        <f>IF(AND(Участники!$A45&lt;&gt;"",OR($N$57&gt;$N45,AND($N$57=$N45,$O$57&gt;$O45))),1,"")</f>
        <v/>
      </c>
      <c r="DO45" s="17" t="str">
        <f>IF(AND(Участники!$A45&lt;&gt;"",OR($N$58&gt;$N45,AND($N$58=$N45,$O$58&gt;$O45))),1,"")</f>
        <v/>
      </c>
      <c r="DP45" s="17" t="str">
        <f>IF(AND(Участники!$A45&lt;&gt;"",OR($N$59&gt;$N45,AND($N$59=$N45,$O$59&gt;$O45))),1,"")</f>
        <v/>
      </c>
      <c r="DQ45" s="17" t="str">
        <f>IF(AND(Участники!$A45&lt;&gt;"",OR($N$60&gt;$N45,AND($N$60=$N45,$O$60&gt;$O45))),1,"")</f>
        <v/>
      </c>
    </row>
    <row r="46" spans="1:121" x14ac:dyDescent="0.25">
      <c r="A46" s="29" t="str">
        <f>IF(Участники!A46="","",Участники!A46)</f>
        <v/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15" t="str">
        <f>IF(Участники!A46="","",COUNTA(B46:M46))</f>
        <v/>
      </c>
      <c r="O46" s="15" t="str">
        <f>IF(Участники!A46="","",SUMPRODUCT(B$8:M$8,B106:M106))</f>
        <v/>
      </c>
      <c r="P46" s="15" t="str">
        <f>IF(Участники!A46="","",IF($BC$61+1=Участники!$B$6-DC$61,$BC$61+1,CONCATENATE($BC$61+1,"-",Участники!$B$6-DC$61)))</f>
        <v/>
      </c>
      <c r="T46" s="17" t="str">
        <f>IF(AND(Участники!$A46&lt;&gt;"",OR($N$11&lt;$N46,AND($N$11=$N46,$O$11&lt;$O46))),1,"")</f>
        <v/>
      </c>
      <c r="U46" s="17" t="str">
        <f>IF(AND(Участники!$A46&lt;&gt;"",OR($N$12&lt;$N46,AND($N$12=$N46,$O$12&lt;$O46))),1,"")</f>
        <v/>
      </c>
      <c r="V46" s="17" t="str">
        <f>IF(AND(Участники!$A46&lt;&gt;"",OR($N$13&lt;$N46,AND($N$13=$N46,$O$13&lt;$O46))),1,"")</f>
        <v/>
      </c>
      <c r="W46" s="17" t="str">
        <f>IF(AND(Участники!$A46&lt;&gt;"",OR($N$14&lt;$N46,AND($N$14=$N46,$O$14&lt;$O46))),1,"")</f>
        <v/>
      </c>
      <c r="X46" s="17" t="str">
        <f>IF(AND(Участники!$A46&lt;&gt;"",OR($N$15&lt;$N46,AND($N$15=$N46,$O$15&lt;$O46))),1,"")</f>
        <v/>
      </c>
      <c r="Y46" s="17" t="str">
        <f>IF(AND(Участники!$A46&lt;&gt;"",OR($N$16&lt;$N46,AND($N$16=$N46,$O$16&lt;$O46))),1,"")</f>
        <v/>
      </c>
      <c r="Z46" s="17" t="str">
        <f>IF(AND(Участники!$A46&lt;&gt;"",OR($N$17&lt;$N46,AND($N$17=$N46,$O$17&lt;$O46))),1,"")</f>
        <v/>
      </c>
      <c r="AA46" s="17" t="str">
        <f>IF(AND(Участники!$A46&lt;&gt;"",OR($N$18&lt;$N46,AND($N$18=$N46,$O$18&lt;$O46))),1,"")</f>
        <v/>
      </c>
      <c r="AB46" s="17" t="str">
        <f>IF(AND(Участники!$A46&lt;&gt;"",OR($N$19&lt;$N46,AND($N$19=$N46,$O$19&lt;$O46))),1,"")</f>
        <v/>
      </c>
      <c r="AC46" s="17" t="str">
        <f>IF(AND(Участники!$A46&lt;&gt;"",OR($N$20&lt;$N46,AND($N$20=$N46,$O$20&lt;$O46))),1,"")</f>
        <v/>
      </c>
      <c r="AD46" s="17" t="str">
        <f>IF(AND(Участники!$A46&lt;&gt;"",OR($N$21&lt;$N46,AND($N$21=$N46,$O$21&lt;$O46))),1,"")</f>
        <v/>
      </c>
      <c r="AE46" s="17" t="str">
        <f>IF(AND(Участники!$A46&lt;&gt;"",OR($N$22&lt;$N46,AND($N$22=$N46,$O$22&lt;$O46))),1,"")</f>
        <v/>
      </c>
      <c r="AF46" s="17" t="str">
        <f>IF(AND(Участники!$A46&lt;&gt;"",OR($N$23&lt;$N46,AND($N$23=$N46,$O$23&lt;$O46))),1,"")</f>
        <v/>
      </c>
      <c r="AG46" s="17" t="str">
        <f>IF(AND(Участники!$A46&lt;&gt;"",OR($N$24&lt;$N46,AND($N$24=$N46,$O$24&lt;$O46))),1,"")</f>
        <v/>
      </c>
      <c r="AH46" s="17" t="str">
        <f>IF(AND(Участники!$A46&lt;&gt;"",OR($N$25&lt;$N46,AND($N$25=$N46,$O$25&lt;$O46))),1,"")</f>
        <v/>
      </c>
      <c r="AI46" s="17" t="str">
        <f>IF(AND(Участники!$A46&lt;&gt;"",OR($N$26&lt;$N46,AND($N$26=$N46,$O$26&lt;$O46))),1,"")</f>
        <v/>
      </c>
      <c r="AJ46" s="17" t="str">
        <f>IF(AND(Участники!$A46&lt;&gt;"",OR($N$27&lt;$N46,AND($N$27=$N46,$O$27&lt;$O46))),1,"")</f>
        <v/>
      </c>
      <c r="AK46" s="17" t="str">
        <f>IF(AND(Участники!$A46&lt;&gt;"",OR($N$28&lt;$N46,AND($N$28=$N46,$O$28&lt;$O46))),1,"")</f>
        <v/>
      </c>
      <c r="AL46" s="17" t="str">
        <f>IF(AND(Участники!$A46&lt;&gt;"",OR($N$29&lt;$N46,AND($N$29=$N46,$O$29&lt;$O46))),1,"")</f>
        <v/>
      </c>
      <c r="AM46" s="17" t="str">
        <f>IF(AND(Участники!$A46&lt;&gt;"",OR($N$30&lt;$N46,AND($N$30=$N46,$O$30&lt;$O46))),1,"")</f>
        <v/>
      </c>
      <c r="AN46" s="17" t="str">
        <f>IF(AND(Участники!$A46&lt;&gt;"",OR($N$31&lt;$N46,AND($N$31=$N46,$O$31&lt;$O46))),1,"")</f>
        <v/>
      </c>
      <c r="AO46" s="17" t="str">
        <f>IF(AND(Участники!$A46&lt;&gt;"",OR($N$32&lt;$N46,AND($N$32=$N46,$O$32&lt;$O46))),1,"")</f>
        <v/>
      </c>
      <c r="AP46" s="17" t="str">
        <f>IF(AND(Участники!$A46&lt;&gt;"",OR($N$33&lt;$N46,AND($N$33=$N46,$O$33&lt;$O46))),1,"")</f>
        <v/>
      </c>
      <c r="AQ46" s="17" t="str">
        <f>IF(AND(Участники!$A46&lt;&gt;"",OR($N$34&lt;$N46,AND($N$34=$N46,$O$34&lt;$O46))),1,"")</f>
        <v/>
      </c>
      <c r="AR46" s="17" t="str">
        <f>IF(AND(Участники!$A46&lt;&gt;"",OR($N$35&lt;$N46,AND($N$35=$N46,$O$35&lt;$O46))),1,"")</f>
        <v/>
      </c>
      <c r="AS46" s="17" t="str">
        <f>IF(AND(Участники!$A46&lt;&gt;"",OR($N$36&lt;$N46,AND($N$36=$N46,$O$36&lt;$O46))),1,"")</f>
        <v/>
      </c>
      <c r="AT46" s="17" t="str">
        <f>IF(AND(Участники!$A46&lt;&gt;"",OR($N$37&lt;$N46,AND($N$37=$N46,$O$37&lt;$O46))),1,"")</f>
        <v/>
      </c>
      <c r="AU46" s="17" t="str">
        <f>IF(AND(Участники!$A46&lt;&gt;"",OR($N$38&lt;$N46,AND($N$38=$N46,$O$38&lt;$O46))),1,"")</f>
        <v/>
      </c>
      <c r="AV46" s="17" t="str">
        <f>IF(AND(Участники!$A46&lt;&gt;"",OR($N$39&lt;$N46,AND($N$39=$N46,$O$39&lt;$O46))),1,"")</f>
        <v/>
      </c>
      <c r="AW46" s="17" t="str">
        <f>IF(AND(Участники!$A46&lt;&gt;"",OR($N$40&lt;$N46,AND($N$40=$N46,$O$40&lt;$O46))),1,"")</f>
        <v/>
      </c>
      <c r="AX46" s="17" t="str">
        <f>IF(AND(Участники!$A46&lt;&gt;"",OR($N$41&lt;$N46,AND($N$41=$N46,$O$41&lt;$O46))),1,"")</f>
        <v/>
      </c>
      <c r="AY46" s="17" t="str">
        <f>IF(AND(Участники!$A46&lt;&gt;"",OR($N$42&lt;$N46,AND($N$42=$N46,$O$42&lt;$O46))),1,"")</f>
        <v/>
      </c>
      <c r="AZ46" s="17" t="str">
        <f>IF(AND(Участники!$A46&lt;&gt;"",OR($N$43&lt;$N46,AND($N$43=$N46,$O$43&lt;$O46))),1,"")</f>
        <v/>
      </c>
      <c r="BA46" s="17" t="str">
        <f>IF(AND(Участники!$A46&lt;&gt;"",OR($N$44&lt;$N46,AND($N$44=$N46,$O$44&lt;$O46))),1,"")</f>
        <v/>
      </c>
      <c r="BB46" s="17" t="str">
        <f>IF(AND(Участники!$A46&lt;&gt;"",OR($N$45&lt;$N46,AND($N$45=$N46,$O$45&lt;$O46))),1,"")</f>
        <v/>
      </c>
      <c r="BC46" s="16" t="str">
        <f>IF(AND(Участники!$A46&lt;&gt;"",OR($N$46&lt;$N46,AND($N$46=$N46,$O$46&lt;$O46))),1,"")</f>
        <v/>
      </c>
      <c r="BD46" s="17" t="str">
        <f>IF(AND(Участники!$A46&lt;&gt;"",OR($N$47&lt;$N46,AND($N$47=$N46,$O$47&lt;$O46))),1,"")</f>
        <v/>
      </c>
      <c r="BE46" s="17" t="str">
        <f>IF(AND(Участники!$A46&lt;&gt;"",OR($N$48&lt;$N46,AND($N$48=$N46,$O$48&lt;$O46))),1,"")</f>
        <v/>
      </c>
      <c r="BF46" s="17" t="str">
        <f>IF(AND(Участники!$A46&lt;&gt;"",OR($N$49&lt;$N46,AND($N$49=$N46,$O$49&lt;$O46))),1,"")</f>
        <v/>
      </c>
      <c r="BG46" s="17" t="str">
        <f>IF(AND(Участники!$A46&lt;&gt;"",OR($N$50&lt;$N46,AND($N$50=$N46,$O$50&lt;$O46))),1,"")</f>
        <v/>
      </c>
      <c r="BH46" s="17" t="str">
        <f>IF(AND(Участники!$A46&lt;&gt;"",OR($N$51&lt;$N46,AND($N$51=$N46,$O$51&lt;$O46))),1,"")</f>
        <v/>
      </c>
      <c r="BI46" s="17" t="str">
        <f>IF(AND(Участники!$A46&lt;&gt;"",OR($N$52&lt;$N46,AND($N$52=$N46,$O$52&lt;$O46))),1,"")</f>
        <v/>
      </c>
      <c r="BJ46" s="17" t="str">
        <f>IF(AND(Участники!$A46&lt;&gt;"",OR($N$53&lt;$N46,AND($N$53=$N46,$O$53&lt;$O46))),1,"")</f>
        <v/>
      </c>
      <c r="BK46" s="17" t="str">
        <f>IF(AND(Участники!$A46&lt;&gt;"",OR($N$54&lt;$N46,AND($N$54=$N46,$O$54&lt;$O46))),1,"")</f>
        <v/>
      </c>
      <c r="BL46" s="17" t="str">
        <f>IF(AND(Участники!$A46&lt;&gt;"",OR($N$55&lt;$N46,AND($N$55=$N46,$O$55&lt;$O46))),1,"")</f>
        <v/>
      </c>
      <c r="BM46" s="17" t="str">
        <f>IF(AND(Участники!$A46&lt;&gt;"",OR($N$56&lt;$N46,AND($N$56=$N46,$O$56&lt;$O46))),1,"")</f>
        <v/>
      </c>
      <c r="BN46" s="17" t="str">
        <f>IF(AND(Участники!$A46&lt;&gt;"",OR($N$57&lt;$N46,AND($N$57=$N46,$O$57&lt;$O46))),1,"")</f>
        <v/>
      </c>
      <c r="BO46" s="17" t="str">
        <f>IF(AND(Участники!$A46&lt;&gt;"",OR($N$58&lt;$N46,AND($N$58=$N46,$O$58&lt;$O46))),1,"")</f>
        <v/>
      </c>
      <c r="BP46" s="17" t="str">
        <f>IF(AND(Участники!$A46&lt;&gt;"",OR($N$59&lt;$N46,AND($N$59=$N46,$O$59&lt;$O46))),1,"")</f>
        <v/>
      </c>
      <c r="BQ46" s="17" t="str">
        <f>IF(AND(Участники!$A46&lt;&gt;"",OR($N$60&lt;$N46,AND($N$60=$N46,$O$60&lt;$O46))),1,"")</f>
        <v/>
      </c>
      <c r="BT46" s="17" t="str">
        <f>IF(AND(Участники!$A46&lt;&gt;"",OR($N$11&gt;$N46,AND($N$11=$N46,$O$11&gt;$O46))),1,"")</f>
        <v/>
      </c>
      <c r="BU46" s="17" t="str">
        <f>IF(AND(Участники!$A46&lt;&gt;"",OR($N$12&gt;$N46,AND($N$12=$N46,$O$12&gt;$O46))),1,"")</f>
        <v/>
      </c>
      <c r="BV46" s="17" t="str">
        <f>IF(AND(Участники!$A46&lt;&gt;"",OR($N$13&gt;$N46,AND($N$13=$N46,$O$13&gt;$O46))),1,"")</f>
        <v/>
      </c>
      <c r="BW46" s="17" t="str">
        <f>IF(AND(Участники!$A46&lt;&gt;"",OR($N$14&gt;$N46,AND($N$14=$N46,$O$14&gt;$O46))),1,"")</f>
        <v/>
      </c>
      <c r="BX46" s="17" t="str">
        <f>IF(AND(Участники!$A46&lt;&gt;"",OR($N$15&gt;$N46,AND($N$15=$N46,$O$15&gt;$O46))),1,"")</f>
        <v/>
      </c>
      <c r="BY46" s="17" t="str">
        <f>IF(AND(Участники!$A46&lt;&gt;"",OR($N$16&gt;$N46,AND($N$16=$N46,$O$16&gt;$O46))),1,"")</f>
        <v/>
      </c>
      <c r="BZ46" s="17" t="str">
        <f>IF(AND(Участники!$A46&lt;&gt;"",OR($N$17&gt;$N46,AND($N$17=$N46,$O$17&gt;$O46))),1,"")</f>
        <v/>
      </c>
      <c r="CA46" s="17" t="str">
        <f>IF(AND(Участники!$A46&lt;&gt;"",OR($N$18&gt;$N46,AND($N$18=$N46,$O$18&gt;$O46))),1,"")</f>
        <v/>
      </c>
      <c r="CB46" s="17" t="str">
        <f>IF(AND(Участники!$A46&lt;&gt;"",OR($N$19&gt;$N46,AND($N$19=$N46,$O$19&gt;$O46))),1,"")</f>
        <v/>
      </c>
      <c r="CC46" s="17" t="str">
        <f>IF(AND(Участники!$A46&lt;&gt;"",OR($N$20&gt;$N46,AND($N$20=$N46,$O$20&gt;$O46))),1,"")</f>
        <v/>
      </c>
      <c r="CD46" s="17" t="str">
        <f>IF(AND(Участники!$A46&lt;&gt;"",OR($N$21&gt;$N46,AND($N$21=$N46,$O$21&gt;$O46))),1,"")</f>
        <v/>
      </c>
      <c r="CE46" s="17" t="str">
        <f>IF(AND(Участники!$A46&lt;&gt;"",OR($N$22&gt;$N46,AND($N$22=$N46,$O$22&gt;$O46))),1,"")</f>
        <v/>
      </c>
      <c r="CF46" s="17" t="str">
        <f>IF(AND(Участники!$A46&lt;&gt;"",OR($N$23&gt;$N46,AND($N$23=$N46,$O$23&gt;$O46))),1,"")</f>
        <v/>
      </c>
      <c r="CG46" s="17" t="str">
        <f>IF(AND(Участники!$A46&lt;&gt;"",OR($N$24&gt;$N46,AND($N$24=$N46,$O$24&gt;$O46))),1,"")</f>
        <v/>
      </c>
      <c r="CH46" s="17" t="str">
        <f>IF(AND(Участники!$A46&lt;&gt;"",OR($N$25&gt;$N46,AND($N$25=$N46,$O$25&gt;$O46))),1,"")</f>
        <v/>
      </c>
      <c r="CI46" s="17" t="str">
        <f>IF(AND(Участники!$A46&lt;&gt;"",OR($N$26&gt;$N46,AND($N$26=$N46,$O$26&gt;$O46))),1,"")</f>
        <v/>
      </c>
      <c r="CJ46" s="17" t="str">
        <f>IF(AND(Участники!$A46&lt;&gt;"",OR($N$27&gt;$N46,AND($N$27=$N46,$O$27&gt;$O46))),1,"")</f>
        <v/>
      </c>
      <c r="CK46" s="17" t="str">
        <f>IF(AND(Участники!$A46&lt;&gt;"",OR($N$28&gt;$N46,AND($N$28=$N46,$O$28&gt;$O46))),1,"")</f>
        <v/>
      </c>
      <c r="CL46" s="17" t="str">
        <f>IF(AND(Участники!$A46&lt;&gt;"",OR($N$29&gt;$N46,AND($N$29=$N46,$O$29&gt;$O46))),1,"")</f>
        <v/>
      </c>
      <c r="CM46" s="17" t="str">
        <f>IF(AND(Участники!$A46&lt;&gt;"",OR($N$30&gt;$N46,AND($N$30=$N46,$O$30&gt;$O46))),1,"")</f>
        <v/>
      </c>
      <c r="CN46" s="17" t="str">
        <f>IF(AND(Участники!$A46&lt;&gt;"",OR($N$31&gt;$N46,AND($N$31=$N46,$O$31&gt;$O46))),1,"")</f>
        <v/>
      </c>
      <c r="CO46" s="17" t="str">
        <f>IF(AND(Участники!$A46&lt;&gt;"",OR($N$32&gt;$N46,AND($N$32=$N46,$O$32&gt;$O46))),1,"")</f>
        <v/>
      </c>
      <c r="CP46" s="17" t="str">
        <f>IF(AND(Участники!$A46&lt;&gt;"",OR($N$33&gt;$N46,AND($N$33=$N46,$O$33&gt;$O46))),1,"")</f>
        <v/>
      </c>
      <c r="CQ46" s="17" t="str">
        <f>IF(AND(Участники!$A46&lt;&gt;"",OR($N$34&gt;$N46,AND($N$34=$N46,$O$34&gt;$O46))),1,"")</f>
        <v/>
      </c>
      <c r="CR46" s="17" t="str">
        <f>IF(AND(Участники!$A46&lt;&gt;"",OR($N$35&gt;$N46,AND($N$35=$N46,$O$35&gt;$O46))),1,"")</f>
        <v/>
      </c>
      <c r="CS46" s="17" t="str">
        <f>IF(AND(Участники!$A46&lt;&gt;"",OR($N$36&gt;$N46,AND($N$36=$N46,$O$36&gt;$O46))),1,"")</f>
        <v/>
      </c>
      <c r="CT46" s="17" t="str">
        <f>IF(AND(Участники!$A46&lt;&gt;"",OR($N$37&gt;$N46,AND($N$37=$N46,$O$37&gt;$O46))),1,"")</f>
        <v/>
      </c>
      <c r="CU46" s="17" t="str">
        <f>IF(AND(Участники!$A46&lt;&gt;"",OR($N$38&gt;$N46,AND($N$38=$N46,$O$38&gt;$O46))),1,"")</f>
        <v/>
      </c>
      <c r="CV46" s="17" t="str">
        <f>IF(AND(Участники!$A46&lt;&gt;"",OR($N$39&gt;$N46,AND($N$39=$N46,$O$39&gt;$O46))),1,"")</f>
        <v/>
      </c>
      <c r="CW46" s="17" t="str">
        <f>IF(AND(Участники!$A46&lt;&gt;"",OR($N$40&gt;$N46,AND($N$40=$N46,$O$40&gt;$O46))),1,"")</f>
        <v/>
      </c>
      <c r="CX46" s="17" t="str">
        <f>IF(AND(Участники!$A46&lt;&gt;"",OR($N$41&gt;$N46,AND($N$41=$N46,$O$41&gt;$O46))),1,"")</f>
        <v/>
      </c>
      <c r="CY46" s="17" t="str">
        <f>IF(AND(Участники!$A46&lt;&gt;"",OR($N$42&gt;$N46,AND($N$42=$N46,$O$42&gt;$O46))),1,"")</f>
        <v/>
      </c>
      <c r="CZ46" s="17" t="str">
        <f>IF(AND(Участники!$A46&lt;&gt;"",OR($N$43&gt;$N46,AND($N$43=$N46,$O$43&gt;$O46))),1,"")</f>
        <v/>
      </c>
      <c r="DA46" s="17" t="str">
        <f>IF(AND(Участники!$A46&lt;&gt;"",OR($N$44&gt;$N46,AND($N$44=$N46,$O$44&gt;$O46))),1,"")</f>
        <v/>
      </c>
      <c r="DB46" s="17" t="str">
        <f>IF(AND(Участники!$A46&lt;&gt;"",OR($N$45&gt;$N46,AND($N$45=$N46,$O$45&gt;$O46))),1,"")</f>
        <v/>
      </c>
      <c r="DC46" s="16" t="str">
        <f>IF(AND(Участники!$A46&lt;&gt;"",OR($N$46&gt;$N46,AND($N$46=$N46,$O$46&gt;$O46))),1,"")</f>
        <v/>
      </c>
      <c r="DD46" s="17" t="str">
        <f>IF(AND(Участники!$A46&lt;&gt;"",OR($N$47&gt;$N46,AND($N$47=$N46,$O$47&gt;$O46))),1,"")</f>
        <v/>
      </c>
      <c r="DE46" s="17" t="str">
        <f>IF(AND(Участники!$A46&lt;&gt;"",OR($N$48&gt;$N46,AND($N$48=$N46,$O$48&gt;$O46))),1,"")</f>
        <v/>
      </c>
      <c r="DF46" s="17" t="str">
        <f>IF(AND(Участники!$A46&lt;&gt;"",OR($N$49&gt;$N46,AND($N$49=$N46,$O$49&gt;$O46))),1,"")</f>
        <v/>
      </c>
      <c r="DG46" s="17" t="str">
        <f>IF(AND(Участники!$A46&lt;&gt;"",OR($N$50&gt;$N46,AND($N$50=$N46,$O$50&gt;$O46))),1,"")</f>
        <v/>
      </c>
      <c r="DH46" s="17" t="str">
        <f>IF(AND(Участники!$A46&lt;&gt;"",OR($N$51&gt;$N46,AND($N$51=$N46,$O$51&gt;$O46))),1,"")</f>
        <v/>
      </c>
      <c r="DI46" s="17" t="str">
        <f>IF(AND(Участники!$A46&lt;&gt;"",OR($N$52&gt;$N46,AND($N$52=$N46,$O$52&gt;$O46))),1,"")</f>
        <v/>
      </c>
      <c r="DJ46" s="17" t="str">
        <f>IF(AND(Участники!$A46&lt;&gt;"",OR($N$53&gt;$N46,AND($N$53=$N46,$O$53&gt;$O46))),1,"")</f>
        <v/>
      </c>
      <c r="DK46" s="17" t="str">
        <f>IF(AND(Участники!$A46&lt;&gt;"",OR($N$54&gt;$N46,AND($N$54=$N46,$O$54&gt;$O46))),1,"")</f>
        <v/>
      </c>
      <c r="DL46" s="17" t="str">
        <f>IF(AND(Участники!$A46&lt;&gt;"",OR($N$55&gt;$N46,AND($N$55=$N46,$O$55&gt;$O46))),1,"")</f>
        <v/>
      </c>
      <c r="DM46" s="17" t="str">
        <f>IF(AND(Участники!$A46&lt;&gt;"",OR($N$56&gt;$N46,AND($N$56=$N46,$O$56&gt;$O46))),1,"")</f>
        <v/>
      </c>
      <c r="DN46" s="17" t="str">
        <f>IF(AND(Участники!$A46&lt;&gt;"",OR($N$57&gt;$N46,AND($N$57=$N46,$O$57&gt;$O46))),1,"")</f>
        <v/>
      </c>
      <c r="DO46" s="17" t="str">
        <f>IF(AND(Участники!$A46&lt;&gt;"",OR($N$58&gt;$N46,AND($N$58=$N46,$O$58&gt;$O46))),1,"")</f>
        <v/>
      </c>
      <c r="DP46" s="17" t="str">
        <f>IF(AND(Участники!$A46&lt;&gt;"",OR($N$59&gt;$N46,AND($N$59=$N46,$O$59&gt;$O46))),1,"")</f>
        <v/>
      </c>
      <c r="DQ46" s="17" t="str">
        <f>IF(AND(Участники!$A46&lt;&gt;"",OR($N$60&gt;$N46,AND($N$60=$N46,$O$60&gt;$O46))),1,"")</f>
        <v/>
      </c>
    </row>
    <row r="47" spans="1:121" x14ac:dyDescent="0.25">
      <c r="A47" s="29" t="str">
        <f>IF(Участники!A47="","",Участники!A47)</f>
        <v/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15" t="str">
        <f>IF(Участники!A47="","",COUNTA(B47:M47))</f>
        <v/>
      </c>
      <c r="O47" s="15" t="str">
        <f>IF(Участники!A47="","",SUMPRODUCT(B$8:M$8,B107:M107))</f>
        <v/>
      </c>
      <c r="P47" s="15" t="str">
        <f>IF(Участники!A47="","",IF($BD$61+1=Участники!$B$6-DD$61,$BD$61+1,CONCATENATE($BD$61+1,"-",Участники!$B$6-DD$61)))</f>
        <v/>
      </c>
      <c r="T47" s="17" t="str">
        <f>IF(AND(Участники!$A47&lt;&gt;"",OR($N$11&lt;$N47,AND($N$11=$N47,$O$11&lt;$O47))),1,"")</f>
        <v/>
      </c>
      <c r="U47" s="17" t="str">
        <f>IF(AND(Участники!$A47&lt;&gt;"",OR($N$12&lt;$N47,AND($N$12=$N47,$O$12&lt;$O47))),1,"")</f>
        <v/>
      </c>
      <c r="V47" s="17" t="str">
        <f>IF(AND(Участники!$A47&lt;&gt;"",OR($N$13&lt;$N47,AND($N$13=$N47,$O$13&lt;$O47))),1,"")</f>
        <v/>
      </c>
      <c r="W47" s="17" t="str">
        <f>IF(AND(Участники!$A47&lt;&gt;"",OR($N$14&lt;$N47,AND($N$14=$N47,$O$14&lt;$O47))),1,"")</f>
        <v/>
      </c>
      <c r="X47" s="17" t="str">
        <f>IF(AND(Участники!$A47&lt;&gt;"",OR($N$15&lt;$N47,AND($N$15=$N47,$O$15&lt;$O47))),1,"")</f>
        <v/>
      </c>
      <c r="Y47" s="17" t="str">
        <f>IF(AND(Участники!$A47&lt;&gt;"",OR($N$16&lt;$N47,AND($N$16=$N47,$O$16&lt;$O47))),1,"")</f>
        <v/>
      </c>
      <c r="Z47" s="17" t="str">
        <f>IF(AND(Участники!$A47&lt;&gt;"",OR($N$17&lt;$N47,AND($N$17=$N47,$O$17&lt;$O47))),1,"")</f>
        <v/>
      </c>
      <c r="AA47" s="17" t="str">
        <f>IF(AND(Участники!$A47&lt;&gt;"",OR($N$18&lt;$N47,AND($N$18=$N47,$O$18&lt;$O47))),1,"")</f>
        <v/>
      </c>
      <c r="AB47" s="17" t="str">
        <f>IF(AND(Участники!$A47&lt;&gt;"",OR($N$19&lt;$N47,AND($N$19=$N47,$O$19&lt;$O47))),1,"")</f>
        <v/>
      </c>
      <c r="AC47" s="17" t="str">
        <f>IF(AND(Участники!$A47&lt;&gt;"",OR($N$20&lt;$N47,AND($N$20=$N47,$O$20&lt;$O47))),1,"")</f>
        <v/>
      </c>
      <c r="AD47" s="17" t="str">
        <f>IF(AND(Участники!$A47&lt;&gt;"",OR($N$21&lt;$N47,AND($N$21=$N47,$O$21&lt;$O47))),1,"")</f>
        <v/>
      </c>
      <c r="AE47" s="17" t="str">
        <f>IF(AND(Участники!$A47&lt;&gt;"",OR($N$22&lt;$N47,AND($N$22=$N47,$O$22&lt;$O47))),1,"")</f>
        <v/>
      </c>
      <c r="AF47" s="17" t="str">
        <f>IF(AND(Участники!$A47&lt;&gt;"",OR($N$23&lt;$N47,AND($N$23=$N47,$O$23&lt;$O47))),1,"")</f>
        <v/>
      </c>
      <c r="AG47" s="17" t="str">
        <f>IF(AND(Участники!$A47&lt;&gt;"",OR($N$24&lt;$N47,AND($N$24=$N47,$O$24&lt;$O47))),1,"")</f>
        <v/>
      </c>
      <c r="AH47" s="17" t="str">
        <f>IF(AND(Участники!$A47&lt;&gt;"",OR($N$25&lt;$N47,AND($N$25=$N47,$O$25&lt;$O47))),1,"")</f>
        <v/>
      </c>
      <c r="AI47" s="17" t="str">
        <f>IF(AND(Участники!$A47&lt;&gt;"",OR($N$26&lt;$N47,AND($N$26=$N47,$O$26&lt;$O47))),1,"")</f>
        <v/>
      </c>
      <c r="AJ47" s="17" t="str">
        <f>IF(AND(Участники!$A47&lt;&gt;"",OR($N$27&lt;$N47,AND($N$27=$N47,$O$27&lt;$O47))),1,"")</f>
        <v/>
      </c>
      <c r="AK47" s="17" t="str">
        <f>IF(AND(Участники!$A47&lt;&gt;"",OR($N$28&lt;$N47,AND($N$28=$N47,$O$28&lt;$O47))),1,"")</f>
        <v/>
      </c>
      <c r="AL47" s="17" t="str">
        <f>IF(AND(Участники!$A47&lt;&gt;"",OR($N$29&lt;$N47,AND($N$29=$N47,$O$29&lt;$O47))),1,"")</f>
        <v/>
      </c>
      <c r="AM47" s="17" t="str">
        <f>IF(AND(Участники!$A47&lt;&gt;"",OR($N$30&lt;$N47,AND($N$30=$N47,$O$30&lt;$O47))),1,"")</f>
        <v/>
      </c>
      <c r="AN47" s="17" t="str">
        <f>IF(AND(Участники!$A47&lt;&gt;"",OR($N$31&lt;$N47,AND($N$31=$N47,$O$31&lt;$O47))),1,"")</f>
        <v/>
      </c>
      <c r="AO47" s="17" t="str">
        <f>IF(AND(Участники!$A47&lt;&gt;"",OR($N$32&lt;$N47,AND($N$32=$N47,$O$32&lt;$O47))),1,"")</f>
        <v/>
      </c>
      <c r="AP47" s="17" t="str">
        <f>IF(AND(Участники!$A47&lt;&gt;"",OR($N$33&lt;$N47,AND($N$33=$N47,$O$33&lt;$O47))),1,"")</f>
        <v/>
      </c>
      <c r="AQ47" s="17" t="str">
        <f>IF(AND(Участники!$A47&lt;&gt;"",OR($N$34&lt;$N47,AND($N$34=$N47,$O$34&lt;$O47))),1,"")</f>
        <v/>
      </c>
      <c r="AR47" s="17" t="str">
        <f>IF(AND(Участники!$A47&lt;&gt;"",OR($N$35&lt;$N47,AND($N$35=$N47,$O$35&lt;$O47))),1,"")</f>
        <v/>
      </c>
      <c r="AS47" s="17" t="str">
        <f>IF(AND(Участники!$A47&lt;&gt;"",OR($N$36&lt;$N47,AND($N$36=$N47,$O$36&lt;$O47))),1,"")</f>
        <v/>
      </c>
      <c r="AT47" s="17" t="str">
        <f>IF(AND(Участники!$A47&lt;&gt;"",OR($N$37&lt;$N47,AND($N$37=$N47,$O$37&lt;$O47))),1,"")</f>
        <v/>
      </c>
      <c r="AU47" s="17" t="str">
        <f>IF(AND(Участники!$A47&lt;&gt;"",OR($N$38&lt;$N47,AND($N$38=$N47,$O$38&lt;$O47))),1,"")</f>
        <v/>
      </c>
      <c r="AV47" s="17" t="str">
        <f>IF(AND(Участники!$A47&lt;&gt;"",OR($N$39&lt;$N47,AND($N$39=$N47,$O$39&lt;$O47))),1,"")</f>
        <v/>
      </c>
      <c r="AW47" s="17" t="str">
        <f>IF(AND(Участники!$A47&lt;&gt;"",OR($N$40&lt;$N47,AND($N$40=$N47,$O$40&lt;$O47))),1,"")</f>
        <v/>
      </c>
      <c r="AX47" s="17" t="str">
        <f>IF(AND(Участники!$A47&lt;&gt;"",OR($N$41&lt;$N47,AND($N$41=$N47,$O$41&lt;$O47))),1,"")</f>
        <v/>
      </c>
      <c r="AY47" s="17" t="str">
        <f>IF(AND(Участники!$A47&lt;&gt;"",OR($N$42&lt;$N47,AND($N$42=$N47,$O$42&lt;$O47))),1,"")</f>
        <v/>
      </c>
      <c r="AZ47" s="17" t="str">
        <f>IF(AND(Участники!$A47&lt;&gt;"",OR($N$43&lt;$N47,AND($N$43=$N47,$O$43&lt;$O47))),1,"")</f>
        <v/>
      </c>
      <c r="BA47" s="17" t="str">
        <f>IF(AND(Участники!$A47&lt;&gt;"",OR($N$44&lt;$N47,AND($N$44=$N47,$O$44&lt;$O47))),1,"")</f>
        <v/>
      </c>
      <c r="BB47" s="17" t="str">
        <f>IF(AND(Участники!$A47&lt;&gt;"",OR($N$45&lt;$N47,AND($N$45=$N47,$O$45&lt;$O47))),1,"")</f>
        <v/>
      </c>
      <c r="BC47" s="17" t="str">
        <f>IF(AND(Участники!$A47&lt;&gt;"",OR($N$46&lt;$N47,AND($N$46=$N47,$O$46&lt;$O47))),1,"")</f>
        <v/>
      </c>
      <c r="BD47" s="16" t="str">
        <f>IF(AND(Участники!$A47&lt;&gt;"",OR($N$47&lt;$N47,AND($N$47=$N47,$O$47&lt;$O47))),1,"")</f>
        <v/>
      </c>
      <c r="BE47" s="17" t="str">
        <f>IF(AND(Участники!$A47&lt;&gt;"",OR($N$48&lt;$N47,AND($N$48=$N47,$O$48&lt;$O47))),1,"")</f>
        <v/>
      </c>
      <c r="BF47" s="17" t="str">
        <f>IF(AND(Участники!$A47&lt;&gt;"",OR($N$49&lt;$N47,AND($N$49=$N47,$O$49&lt;$O47))),1,"")</f>
        <v/>
      </c>
      <c r="BG47" s="17" t="str">
        <f>IF(AND(Участники!$A47&lt;&gt;"",OR($N$50&lt;$N47,AND($N$50=$N47,$O$50&lt;$O47))),1,"")</f>
        <v/>
      </c>
      <c r="BH47" s="17" t="str">
        <f>IF(AND(Участники!$A47&lt;&gt;"",OR($N$51&lt;$N47,AND($N$51=$N47,$O$51&lt;$O47))),1,"")</f>
        <v/>
      </c>
      <c r="BI47" s="17" t="str">
        <f>IF(AND(Участники!$A47&lt;&gt;"",OR($N$52&lt;$N47,AND($N$52=$N47,$O$52&lt;$O47))),1,"")</f>
        <v/>
      </c>
      <c r="BJ47" s="17" t="str">
        <f>IF(AND(Участники!$A47&lt;&gt;"",OR($N$53&lt;$N47,AND($N$53=$N47,$O$53&lt;$O47))),1,"")</f>
        <v/>
      </c>
      <c r="BK47" s="17" t="str">
        <f>IF(AND(Участники!$A47&lt;&gt;"",OR($N$54&lt;$N47,AND($N$54=$N47,$O$54&lt;$O47))),1,"")</f>
        <v/>
      </c>
      <c r="BL47" s="17" t="str">
        <f>IF(AND(Участники!$A47&lt;&gt;"",OR($N$55&lt;$N47,AND($N$55=$N47,$O$55&lt;$O47))),1,"")</f>
        <v/>
      </c>
      <c r="BM47" s="17" t="str">
        <f>IF(AND(Участники!$A47&lt;&gt;"",OR($N$56&lt;$N47,AND($N$56=$N47,$O$56&lt;$O47))),1,"")</f>
        <v/>
      </c>
      <c r="BN47" s="17" t="str">
        <f>IF(AND(Участники!$A47&lt;&gt;"",OR($N$57&lt;$N47,AND($N$57=$N47,$O$57&lt;$O47))),1,"")</f>
        <v/>
      </c>
      <c r="BO47" s="17" t="str">
        <f>IF(AND(Участники!$A47&lt;&gt;"",OR($N$58&lt;$N47,AND($N$58=$N47,$O$58&lt;$O47))),1,"")</f>
        <v/>
      </c>
      <c r="BP47" s="17" t="str">
        <f>IF(AND(Участники!$A47&lt;&gt;"",OR($N$59&lt;$N47,AND($N$59=$N47,$O$59&lt;$O47))),1,"")</f>
        <v/>
      </c>
      <c r="BQ47" s="17" t="str">
        <f>IF(AND(Участники!$A47&lt;&gt;"",OR($N$60&lt;$N47,AND($N$60=$N47,$O$60&lt;$O47))),1,"")</f>
        <v/>
      </c>
      <c r="BT47" s="17" t="str">
        <f>IF(AND(Участники!$A47&lt;&gt;"",OR($N$11&gt;$N47,AND($N$11=$N47,$O$11&gt;$O47))),1,"")</f>
        <v/>
      </c>
      <c r="BU47" s="17" t="str">
        <f>IF(AND(Участники!$A47&lt;&gt;"",OR($N$12&gt;$N47,AND($N$12=$N47,$O$12&gt;$O47))),1,"")</f>
        <v/>
      </c>
      <c r="BV47" s="17" t="str">
        <f>IF(AND(Участники!$A47&lt;&gt;"",OR($N$13&gt;$N47,AND($N$13=$N47,$O$13&gt;$O47))),1,"")</f>
        <v/>
      </c>
      <c r="BW47" s="17" t="str">
        <f>IF(AND(Участники!$A47&lt;&gt;"",OR($N$14&gt;$N47,AND($N$14=$N47,$O$14&gt;$O47))),1,"")</f>
        <v/>
      </c>
      <c r="BX47" s="17" t="str">
        <f>IF(AND(Участники!$A47&lt;&gt;"",OR($N$15&gt;$N47,AND($N$15=$N47,$O$15&gt;$O47))),1,"")</f>
        <v/>
      </c>
      <c r="BY47" s="17" t="str">
        <f>IF(AND(Участники!$A47&lt;&gt;"",OR($N$16&gt;$N47,AND($N$16=$N47,$O$16&gt;$O47))),1,"")</f>
        <v/>
      </c>
      <c r="BZ47" s="17" t="str">
        <f>IF(AND(Участники!$A47&lt;&gt;"",OR($N$17&gt;$N47,AND($N$17=$N47,$O$17&gt;$O47))),1,"")</f>
        <v/>
      </c>
      <c r="CA47" s="17" t="str">
        <f>IF(AND(Участники!$A47&lt;&gt;"",OR($N$18&gt;$N47,AND($N$18=$N47,$O$18&gt;$O47))),1,"")</f>
        <v/>
      </c>
      <c r="CB47" s="17" t="str">
        <f>IF(AND(Участники!$A47&lt;&gt;"",OR($N$19&gt;$N47,AND($N$19=$N47,$O$19&gt;$O47))),1,"")</f>
        <v/>
      </c>
      <c r="CC47" s="17" t="str">
        <f>IF(AND(Участники!$A47&lt;&gt;"",OR($N$20&gt;$N47,AND($N$20=$N47,$O$20&gt;$O47))),1,"")</f>
        <v/>
      </c>
      <c r="CD47" s="17" t="str">
        <f>IF(AND(Участники!$A47&lt;&gt;"",OR($N$21&gt;$N47,AND($N$21=$N47,$O$21&gt;$O47))),1,"")</f>
        <v/>
      </c>
      <c r="CE47" s="17" t="str">
        <f>IF(AND(Участники!$A47&lt;&gt;"",OR($N$22&gt;$N47,AND($N$22=$N47,$O$22&gt;$O47))),1,"")</f>
        <v/>
      </c>
      <c r="CF47" s="17" t="str">
        <f>IF(AND(Участники!$A47&lt;&gt;"",OR($N$23&gt;$N47,AND($N$23=$N47,$O$23&gt;$O47))),1,"")</f>
        <v/>
      </c>
      <c r="CG47" s="17" t="str">
        <f>IF(AND(Участники!$A47&lt;&gt;"",OR($N$24&gt;$N47,AND($N$24=$N47,$O$24&gt;$O47))),1,"")</f>
        <v/>
      </c>
      <c r="CH47" s="17" t="str">
        <f>IF(AND(Участники!$A47&lt;&gt;"",OR($N$25&gt;$N47,AND($N$25=$N47,$O$25&gt;$O47))),1,"")</f>
        <v/>
      </c>
      <c r="CI47" s="17" t="str">
        <f>IF(AND(Участники!$A47&lt;&gt;"",OR($N$26&gt;$N47,AND($N$26=$N47,$O$26&gt;$O47))),1,"")</f>
        <v/>
      </c>
      <c r="CJ47" s="17" t="str">
        <f>IF(AND(Участники!$A47&lt;&gt;"",OR($N$27&gt;$N47,AND($N$27=$N47,$O$27&gt;$O47))),1,"")</f>
        <v/>
      </c>
      <c r="CK47" s="17" t="str">
        <f>IF(AND(Участники!$A47&lt;&gt;"",OR($N$28&gt;$N47,AND($N$28=$N47,$O$28&gt;$O47))),1,"")</f>
        <v/>
      </c>
      <c r="CL47" s="17" t="str">
        <f>IF(AND(Участники!$A47&lt;&gt;"",OR($N$29&gt;$N47,AND($N$29=$N47,$O$29&gt;$O47))),1,"")</f>
        <v/>
      </c>
      <c r="CM47" s="17" t="str">
        <f>IF(AND(Участники!$A47&lt;&gt;"",OR($N$30&gt;$N47,AND($N$30=$N47,$O$30&gt;$O47))),1,"")</f>
        <v/>
      </c>
      <c r="CN47" s="17" t="str">
        <f>IF(AND(Участники!$A47&lt;&gt;"",OR($N$31&gt;$N47,AND($N$31=$N47,$O$31&gt;$O47))),1,"")</f>
        <v/>
      </c>
      <c r="CO47" s="17" t="str">
        <f>IF(AND(Участники!$A47&lt;&gt;"",OR($N$32&gt;$N47,AND($N$32=$N47,$O$32&gt;$O47))),1,"")</f>
        <v/>
      </c>
      <c r="CP47" s="17" t="str">
        <f>IF(AND(Участники!$A47&lt;&gt;"",OR($N$33&gt;$N47,AND($N$33=$N47,$O$33&gt;$O47))),1,"")</f>
        <v/>
      </c>
      <c r="CQ47" s="17" t="str">
        <f>IF(AND(Участники!$A47&lt;&gt;"",OR($N$34&gt;$N47,AND($N$34=$N47,$O$34&gt;$O47))),1,"")</f>
        <v/>
      </c>
      <c r="CR47" s="17" t="str">
        <f>IF(AND(Участники!$A47&lt;&gt;"",OR($N$35&gt;$N47,AND($N$35=$N47,$O$35&gt;$O47))),1,"")</f>
        <v/>
      </c>
      <c r="CS47" s="17" t="str">
        <f>IF(AND(Участники!$A47&lt;&gt;"",OR($N$36&gt;$N47,AND($N$36=$N47,$O$36&gt;$O47))),1,"")</f>
        <v/>
      </c>
      <c r="CT47" s="17" t="str">
        <f>IF(AND(Участники!$A47&lt;&gt;"",OR($N$37&gt;$N47,AND($N$37=$N47,$O$37&gt;$O47))),1,"")</f>
        <v/>
      </c>
      <c r="CU47" s="17" t="str">
        <f>IF(AND(Участники!$A47&lt;&gt;"",OR($N$38&gt;$N47,AND($N$38=$N47,$O$38&gt;$O47))),1,"")</f>
        <v/>
      </c>
      <c r="CV47" s="17" t="str">
        <f>IF(AND(Участники!$A47&lt;&gt;"",OR($N$39&gt;$N47,AND($N$39=$N47,$O$39&gt;$O47))),1,"")</f>
        <v/>
      </c>
      <c r="CW47" s="17" t="str">
        <f>IF(AND(Участники!$A47&lt;&gt;"",OR($N$40&gt;$N47,AND($N$40=$N47,$O$40&gt;$O47))),1,"")</f>
        <v/>
      </c>
      <c r="CX47" s="17" t="str">
        <f>IF(AND(Участники!$A47&lt;&gt;"",OR($N$41&gt;$N47,AND($N$41=$N47,$O$41&gt;$O47))),1,"")</f>
        <v/>
      </c>
      <c r="CY47" s="17" t="str">
        <f>IF(AND(Участники!$A47&lt;&gt;"",OR($N$42&gt;$N47,AND($N$42=$N47,$O$42&gt;$O47))),1,"")</f>
        <v/>
      </c>
      <c r="CZ47" s="17" t="str">
        <f>IF(AND(Участники!$A47&lt;&gt;"",OR($N$43&gt;$N47,AND($N$43=$N47,$O$43&gt;$O47))),1,"")</f>
        <v/>
      </c>
      <c r="DA47" s="17" t="str">
        <f>IF(AND(Участники!$A47&lt;&gt;"",OR($N$44&gt;$N47,AND($N$44=$N47,$O$44&gt;$O47))),1,"")</f>
        <v/>
      </c>
      <c r="DB47" s="17" t="str">
        <f>IF(AND(Участники!$A47&lt;&gt;"",OR($N$45&gt;$N47,AND($N$45=$N47,$O$45&gt;$O47))),1,"")</f>
        <v/>
      </c>
      <c r="DC47" s="17" t="str">
        <f>IF(AND(Участники!$A47&lt;&gt;"",OR($N$46&gt;$N47,AND($N$46=$N47,$O$46&gt;$O47))),1,"")</f>
        <v/>
      </c>
      <c r="DD47" s="16" t="str">
        <f>IF(AND(Участники!$A47&lt;&gt;"",OR($N$47&gt;$N47,AND($N$47=$N47,$O$47&gt;$O47))),1,"")</f>
        <v/>
      </c>
      <c r="DE47" s="17" t="str">
        <f>IF(AND(Участники!$A47&lt;&gt;"",OR($N$48&gt;$N47,AND($N$48=$N47,$O$48&gt;$O47))),1,"")</f>
        <v/>
      </c>
      <c r="DF47" s="17" t="str">
        <f>IF(AND(Участники!$A47&lt;&gt;"",OR($N$49&gt;$N47,AND($N$49=$N47,$O$49&gt;$O47))),1,"")</f>
        <v/>
      </c>
      <c r="DG47" s="17" t="str">
        <f>IF(AND(Участники!$A47&lt;&gt;"",OR($N$50&gt;$N47,AND($N$50=$N47,$O$50&gt;$O47))),1,"")</f>
        <v/>
      </c>
      <c r="DH47" s="17" t="str">
        <f>IF(AND(Участники!$A47&lt;&gt;"",OR($N$51&gt;$N47,AND($N$51=$N47,$O$51&gt;$O47))),1,"")</f>
        <v/>
      </c>
      <c r="DI47" s="17" t="str">
        <f>IF(AND(Участники!$A47&lt;&gt;"",OR($N$52&gt;$N47,AND($N$52=$N47,$O$52&gt;$O47))),1,"")</f>
        <v/>
      </c>
      <c r="DJ47" s="17" t="str">
        <f>IF(AND(Участники!$A47&lt;&gt;"",OR($N$53&gt;$N47,AND($N$53=$N47,$O$53&gt;$O47))),1,"")</f>
        <v/>
      </c>
      <c r="DK47" s="17" t="str">
        <f>IF(AND(Участники!$A47&lt;&gt;"",OR($N$54&gt;$N47,AND($N$54=$N47,$O$54&gt;$O47))),1,"")</f>
        <v/>
      </c>
      <c r="DL47" s="17" t="str">
        <f>IF(AND(Участники!$A47&lt;&gt;"",OR($N$55&gt;$N47,AND($N$55=$N47,$O$55&gt;$O47))),1,"")</f>
        <v/>
      </c>
      <c r="DM47" s="17" t="str">
        <f>IF(AND(Участники!$A47&lt;&gt;"",OR($N$56&gt;$N47,AND($N$56=$N47,$O$56&gt;$O47))),1,"")</f>
        <v/>
      </c>
      <c r="DN47" s="17" t="str">
        <f>IF(AND(Участники!$A47&lt;&gt;"",OR($N$57&gt;$N47,AND($N$57=$N47,$O$57&gt;$O47))),1,"")</f>
        <v/>
      </c>
      <c r="DO47" s="17" t="str">
        <f>IF(AND(Участники!$A47&lt;&gt;"",OR($N$58&gt;$N47,AND($N$58=$N47,$O$58&gt;$O47))),1,"")</f>
        <v/>
      </c>
      <c r="DP47" s="17" t="str">
        <f>IF(AND(Участники!$A47&lt;&gt;"",OR($N$59&gt;$N47,AND($N$59=$N47,$O$59&gt;$O47))),1,"")</f>
        <v/>
      </c>
      <c r="DQ47" s="17" t="str">
        <f>IF(AND(Участники!$A47&lt;&gt;"",OR($N$60&gt;$N47,AND($N$60=$N47,$O$60&gt;$O47))),1,"")</f>
        <v/>
      </c>
    </row>
    <row r="48" spans="1:121" x14ac:dyDescent="0.25">
      <c r="A48" s="29" t="str">
        <f>IF(Участники!A48="","",Участники!A48)</f>
        <v/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15" t="str">
        <f>IF(Участники!A48="","",COUNTA(B48:M48))</f>
        <v/>
      </c>
      <c r="O48" s="15" t="str">
        <f>IF(Участники!A48="","",SUMPRODUCT(B$8:M$8,B108:M108))</f>
        <v/>
      </c>
      <c r="P48" s="15" t="str">
        <f>IF(Участники!A48="","",IF($BE$61+1=Участники!$B$6-DE$61,$BE$61+1,CONCATENATE($BE$61+1,"-",Участники!$B$6-DE$61)))</f>
        <v/>
      </c>
      <c r="T48" s="17" t="str">
        <f>IF(AND(Участники!$A48&lt;&gt;"",OR($N$11&lt;$N48,AND($N$11=$N48,$O$11&lt;$O48))),1,"")</f>
        <v/>
      </c>
      <c r="U48" s="17" t="str">
        <f>IF(AND(Участники!$A48&lt;&gt;"",OR($N$12&lt;$N48,AND($N$12=$N48,$O$12&lt;$O48))),1,"")</f>
        <v/>
      </c>
      <c r="V48" s="17" t="str">
        <f>IF(AND(Участники!$A48&lt;&gt;"",OR($N$13&lt;$N48,AND($N$13=$N48,$O$13&lt;$O48))),1,"")</f>
        <v/>
      </c>
      <c r="W48" s="17" t="str">
        <f>IF(AND(Участники!$A48&lt;&gt;"",OR($N$14&lt;$N48,AND($N$14=$N48,$O$14&lt;$O48))),1,"")</f>
        <v/>
      </c>
      <c r="X48" s="17" t="str">
        <f>IF(AND(Участники!$A48&lt;&gt;"",OR($N$15&lt;$N48,AND($N$15=$N48,$O$15&lt;$O48))),1,"")</f>
        <v/>
      </c>
      <c r="Y48" s="17" t="str">
        <f>IF(AND(Участники!$A48&lt;&gt;"",OR($N$16&lt;$N48,AND($N$16=$N48,$O$16&lt;$O48))),1,"")</f>
        <v/>
      </c>
      <c r="Z48" s="17" t="str">
        <f>IF(AND(Участники!$A48&lt;&gt;"",OR($N$17&lt;$N48,AND($N$17=$N48,$O$17&lt;$O48))),1,"")</f>
        <v/>
      </c>
      <c r="AA48" s="17" t="str">
        <f>IF(AND(Участники!$A48&lt;&gt;"",OR($N$18&lt;$N48,AND($N$18=$N48,$O$18&lt;$O48))),1,"")</f>
        <v/>
      </c>
      <c r="AB48" s="17" t="str">
        <f>IF(AND(Участники!$A48&lt;&gt;"",OR($N$19&lt;$N48,AND($N$19=$N48,$O$19&lt;$O48))),1,"")</f>
        <v/>
      </c>
      <c r="AC48" s="17" t="str">
        <f>IF(AND(Участники!$A48&lt;&gt;"",OR($N$20&lt;$N48,AND($N$20=$N48,$O$20&lt;$O48))),1,"")</f>
        <v/>
      </c>
      <c r="AD48" s="17" t="str">
        <f>IF(AND(Участники!$A48&lt;&gt;"",OR($N$21&lt;$N48,AND($N$21=$N48,$O$21&lt;$O48))),1,"")</f>
        <v/>
      </c>
      <c r="AE48" s="17" t="str">
        <f>IF(AND(Участники!$A48&lt;&gt;"",OR($N$22&lt;$N48,AND($N$22=$N48,$O$22&lt;$O48))),1,"")</f>
        <v/>
      </c>
      <c r="AF48" s="17" t="str">
        <f>IF(AND(Участники!$A48&lt;&gt;"",OR($N$23&lt;$N48,AND($N$23=$N48,$O$23&lt;$O48))),1,"")</f>
        <v/>
      </c>
      <c r="AG48" s="17" t="str">
        <f>IF(AND(Участники!$A48&lt;&gt;"",OR($N$24&lt;$N48,AND($N$24=$N48,$O$24&lt;$O48))),1,"")</f>
        <v/>
      </c>
      <c r="AH48" s="17" t="str">
        <f>IF(AND(Участники!$A48&lt;&gt;"",OR($N$25&lt;$N48,AND($N$25=$N48,$O$25&lt;$O48))),1,"")</f>
        <v/>
      </c>
      <c r="AI48" s="17" t="str">
        <f>IF(AND(Участники!$A48&lt;&gt;"",OR($N$26&lt;$N48,AND($N$26=$N48,$O$26&lt;$O48))),1,"")</f>
        <v/>
      </c>
      <c r="AJ48" s="17" t="str">
        <f>IF(AND(Участники!$A48&lt;&gt;"",OR($N$27&lt;$N48,AND($N$27=$N48,$O$27&lt;$O48))),1,"")</f>
        <v/>
      </c>
      <c r="AK48" s="17" t="str">
        <f>IF(AND(Участники!$A48&lt;&gt;"",OR($N$28&lt;$N48,AND($N$28=$N48,$O$28&lt;$O48))),1,"")</f>
        <v/>
      </c>
      <c r="AL48" s="17" t="str">
        <f>IF(AND(Участники!$A48&lt;&gt;"",OR($N$29&lt;$N48,AND($N$29=$N48,$O$29&lt;$O48))),1,"")</f>
        <v/>
      </c>
      <c r="AM48" s="17" t="str">
        <f>IF(AND(Участники!$A48&lt;&gt;"",OR($N$30&lt;$N48,AND($N$30=$N48,$O$30&lt;$O48))),1,"")</f>
        <v/>
      </c>
      <c r="AN48" s="17" t="str">
        <f>IF(AND(Участники!$A48&lt;&gt;"",OR($N$31&lt;$N48,AND($N$31=$N48,$O$31&lt;$O48))),1,"")</f>
        <v/>
      </c>
      <c r="AO48" s="17" t="str">
        <f>IF(AND(Участники!$A48&lt;&gt;"",OR($N$32&lt;$N48,AND($N$32=$N48,$O$32&lt;$O48))),1,"")</f>
        <v/>
      </c>
      <c r="AP48" s="17" t="str">
        <f>IF(AND(Участники!$A48&lt;&gt;"",OR($N$33&lt;$N48,AND($N$33=$N48,$O$33&lt;$O48))),1,"")</f>
        <v/>
      </c>
      <c r="AQ48" s="17" t="str">
        <f>IF(AND(Участники!$A48&lt;&gt;"",OR($N$34&lt;$N48,AND($N$34=$N48,$O$34&lt;$O48))),1,"")</f>
        <v/>
      </c>
      <c r="AR48" s="17" t="str">
        <f>IF(AND(Участники!$A48&lt;&gt;"",OR($N$35&lt;$N48,AND($N$35=$N48,$O$35&lt;$O48))),1,"")</f>
        <v/>
      </c>
      <c r="AS48" s="17" t="str">
        <f>IF(AND(Участники!$A48&lt;&gt;"",OR($N$36&lt;$N48,AND($N$36=$N48,$O$36&lt;$O48))),1,"")</f>
        <v/>
      </c>
      <c r="AT48" s="17" t="str">
        <f>IF(AND(Участники!$A48&lt;&gt;"",OR($N$37&lt;$N48,AND($N$37=$N48,$O$37&lt;$O48))),1,"")</f>
        <v/>
      </c>
      <c r="AU48" s="17" t="str">
        <f>IF(AND(Участники!$A48&lt;&gt;"",OR($N$38&lt;$N48,AND($N$38=$N48,$O$38&lt;$O48))),1,"")</f>
        <v/>
      </c>
      <c r="AV48" s="17" t="str">
        <f>IF(AND(Участники!$A48&lt;&gt;"",OR($N$39&lt;$N48,AND($N$39=$N48,$O$39&lt;$O48))),1,"")</f>
        <v/>
      </c>
      <c r="AW48" s="17" t="str">
        <f>IF(AND(Участники!$A48&lt;&gt;"",OR($N$40&lt;$N48,AND($N$40=$N48,$O$40&lt;$O48))),1,"")</f>
        <v/>
      </c>
      <c r="AX48" s="17" t="str">
        <f>IF(AND(Участники!$A48&lt;&gt;"",OR($N$41&lt;$N48,AND($N$41=$N48,$O$41&lt;$O48))),1,"")</f>
        <v/>
      </c>
      <c r="AY48" s="17" t="str">
        <f>IF(AND(Участники!$A48&lt;&gt;"",OR($N$42&lt;$N48,AND($N$42=$N48,$O$42&lt;$O48))),1,"")</f>
        <v/>
      </c>
      <c r="AZ48" s="17" t="str">
        <f>IF(AND(Участники!$A48&lt;&gt;"",OR($N$43&lt;$N48,AND($N$43=$N48,$O$43&lt;$O48))),1,"")</f>
        <v/>
      </c>
      <c r="BA48" s="17" t="str">
        <f>IF(AND(Участники!$A48&lt;&gt;"",OR($N$44&lt;$N48,AND($N$44=$N48,$O$44&lt;$O48))),1,"")</f>
        <v/>
      </c>
      <c r="BB48" s="17" t="str">
        <f>IF(AND(Участники!$A48&lt;&gt;"",OR($N$45&lt;$N48,AND($N$45=$N48,$O$45&lt;$O48))),1,"")</f>
        <v/>
      </c>
      <c r="BC48" s="17" t="str">
        <f>IF(AND(Участники!$A48&lt;&gt;"",OR($N$46&lt;$N48,AND($N$46=$N48,$O$46&lt;$O48))),1,"")</f>
        <v/>
      </c>
      <c r="BD48" s="17" t="str">
        <f>IF(AND(Участники!$A48&lt;&gt;"",OR($N$47&lt;$N48,AND($N$47=$N48,$O$47&lt;$O48))),1,"")</f>
        <v/>
      </c>
      <c r="BE48" s="16" t="str">
        <f>IF(AND(Участники!$A48&lt;&gt;"",OR($N$48&lt;$N48,AND($N$48=$N48,$O$48&lt;$O48))),1,"")</f>
        <v/>
      </c>
      <c r="BF48" s="17" t="str">
        <f>IF(AND(Участники!$A48&lt;&gt;"",OR($N$49&lt;$N48,AND($N$49=$N48,$O$49&lt;$O48))),1,"")</f>
        <v/>
      </c>
      <c r="BG48" s="17" t="str">
        <f>IF(AND(Участники!$A48&lt;&gt;"",OR($N$50&lt;$N48,AND($N$50=$N48,$O$50&lt;$O48))),1,"")</f>
        <v/>
      </c>
      <c r="BH48" s="17" t="str">
        <f>IF(AND(Участники!$A48&lt;&gt;"",OR($N$51&lt;$N48,AND($N$51=$N48,$O$51&lt;$O48))),1,"")</f>
        <v/>
      </c>
      <c r="BI48" s="17" t="str">
        <f>IF(AND(Участники!$A48&lt;&gt;"",OR($N$52&lt;$N48,AND($N$52=$N48,$O$52&lt;$O48))),1,"")</f>
        <v/>
      </c>
      <c r="BJ48" s="17" t="str">
        <f>IF(AND(Участники!$A48&lt;&gt;"",OR($N$53&lt;$N48,AND($N$53=$N48,$O$53&lt;$O48))),1,"")</f>
        <v/>
      </c>
      <c r="BK48" s="17" t="str">
        <f>IF(AND(Участники!$A48&lt;&gt;"",OR($N$54&lt;$N48,AND($N$54=$N48,$O$54&lt;$O48))),1,"")</f>
        <v/>
      </c>
      <c r="BL48" s="17" t="str">
        <f>IF(AND(Участники!$A48&lt;&gt;"",OR($N$55&lt;$N48,AND($N$55=$N48,$O$55&lt;$O48))),1,"")</f>
        <v/>
      </c>
      <c r="BM48" s="17" t="str">
        <f>IF(AND(Участники!$A48&lt;&gt;"",OR($N$56&lt;$N48,AND($N$56=$N48,$O$56&lt;$O48))),1,"")</f>
        <v/>
      </c>
      <c r="BN48" s="17" t="str">
        <f>IF(AND(Участники!$A48&lt;&gt;"",OR($N$57&lt;$N48,AND($N$57=$N48,$O$57&lt;$O48))),1,"")</f>
        <v/>
      </c>
      <c r="BO48" s="17" t="str">
        <f>IF(AND(Участники!$A48&lt;&gt;"",OR($N$58&lt;$N48,AND($N$58=$N48,$O$58&lt;$O48))),1,"")</f>
        <v/>
      </c>
      <c r="BP48" s="17" t="str">
        <f>IF(AND(Участники!$A48&lt;&gt;"",OR($N$59&lt;$N48,AND($N$59=$N48,$O$59&lt;$O48))),1,"")</f>
        <v/>
      </c>
      <c r="BQ48" s="17" t="str">
        <f>IF(AND(Участники!$A48&lt;&gt;"",OR($N$60&lt;$N48,AND($N$60=$N48,$O$60&lt;$O48))),1,"")</f>
        <v/>
      </c>
      <c r="BT48" s="17" t="str">
        <f>IF(AND(Участники!$A48&lt;&gt;"",OR($N$11&gt;$N48,AND($N$11=$N48,$O$11&gt;$O48))),1,"")</f>
        <v/>
      </c>
      <c r="BU48" s="17" t="str">
        <f>IF(AND(Участники!$A48&lt;&gt;"",OR($N$12&gt;$N48,AND($N$12=$N48,$O$12&gt;$O48))),1,"")</f>
        <v/>
      </c>
      <c r="BV48" s="17" t="str">
        <f>IF(AND(Участники!$A48&lt;&gt;"",OR($N$13&gt;$N48,AND($N$13=$N48,$O$13&gt;$O48))),1,"")</f>
        <v/>
      </c>
      <c r="BW48" s="17" t="str">
        <f>IF(AND(Участники!$A48&lt;&gt;"",OR($N$14&gt;$N48,AND($N$14=$N48,$O$14&gt;$O48))),1,"")</f>
        <v/>
      </c>
      <c r="BX48" s="17" t="str">
        <f>IF(AND(Участники!$A48&lt;&gt;"",OR($N$15&gt;$N48,AND($N$15=$N48,$O$15&gt;$O48))),1,"")</f>
        <v/>
      </c>
      <c r="BY48" s="17" t="str">
        <f>IF(AND(Участники!$A48&lt;&gt;"",OR($N$16&gt;$N48,AND($N$16=$N48,$O$16&gt;$O48))),1,"")</f>
        <v/>
      </c>
      <c r="BZ48" s="17" t="str">
        <f>IF(AND(Участники!$A48&lt;&gt;"",OR($N$17&gt;$N48,AND($N$17=$N48,$O$17&gt;$O48))),1,"")</f>
        <v/>
      </c>
      <c r="CA48" s="17" t="str">
        <f>IF(AND(Участники!$A48&lt;&gt;"",OR($N$18&gt;$N48,AND($N$18=$N48,$O$18&gt;$O48))),1,"")</f>
        <v/>
      </c>
      <c r="CB48" s="17" t="str">
        <f>IF(AND(Участники!$A48&lt;&gt;"",OR($N$19&gt;$N48,AND($N$19=$N48,$O$19&gt;$O48))),1,"")</f>
        <v/>
      </c>
      <c r="CC48" s="17" t="str">
        <f>IF(AND(Участники!$A48&lt;&gt;"",OR($N$20&gt;$N48,AND($N$20=$N48,$O$20&gt;$O48))),1,"")</f>
        <v/>
      </c>
      <c r="CD48" s="17" t="str">
        <f>IF(AND(Участники!$A48&lt;&gt;"",OR($N$21&gt;$N48,AND($N$21=$N48,$O$21&gt;$O48))),1,"")</f>
        <v/>
      </c>
      <c r="CE48" s="17" t="str">
        <f>IF(AND(Участники!$A48&lt;&gt;"",OR($N$22&gt;$N48,AND($N$22=$N48,$O$22&gt;$O48))),1,"")</f>
        <v/>
      </c>
      <c r="CF48" s="17" t="str">
        <f>IF(AND(Участники!$A48&lt;&gt;"",OR($N$23&gt;$N48,AND($N$23=$N48,$O$23&gt;$O48))),1,"")</f>
        <v/>
      </c>
      <c r="CG48" s="17" t="str">
        <f>IF(AND(Участники!$A48&lt;&gt;"",OR($N$24&gt;$N48,AND($N$24=$N48,$O$24&gt;$O48))),1,"")</f>
        <v/>
      </c>
      <c r="CH48" s="17" t="str">
        <f>IF(AND(Участники!$A48&lt;&gt;"",OR($N$25&gt;$N48,AND($N$25=$N48,$O$25&gt;$O48))),1,"")</f>
        <v/>
      </c>
      <c r="CI48" s="17" t="str">
        <f>IF(AND(Участники!$A48&lt;&gt;"",OR($N$26&gt;$N48,AND($N$26=$N48,$O$26&gt;$O48))),1,"")</f>
        <v/>
      </c>
      <c r="CJ48" s="17" t="str">
        <f>IF(AND(Участники!$A48&lt;&gt;"",OR($N$27&gt;$N48,AND($N$27=$N48,$O$27&gt;$O48))),1,"")</f>
        <v/>
      </c>
      <c r="CK48" s="17" t="str">
        <f>IF(AND(Участники!$A48&lt;&gt;"",OR($N$28&gt;$N48,AND($N$28=$N48,$O$28&gt;$O48))),1,"")</f>
        <v/>
      </c>
      <c r="CL48" s="17" t="str">
        <f>IF(AND(Участники!$A48&lt;&gt;"",OR($N$29&gt;$N48,AND($N$29=$N48,$O$29&gt;$O48))),1,"")</f>
        <v/>
      </c>
      <c r="CM48" s="17" t="str">
        <f>IF(AND(Участники!$A48&lt;&gt;"",OR($N$30&gt;$N48,AND($N$30=$N48,$O$30&gt;$O48))),1,"")</f>
        <v/>
      </c>
      <c r="CN48" s="17" t="str">
        <f>IF(AND(Участники!$A48&lt;&gt;"",OR($N$31&gt;$N48,AND($N$31=$N48,$O$31&gt;$O48))),1,"")</f>
        <v/>
      </c>
      <c r="CO48" s="17" t="str">
        <f>IF(AND(Участники!$A48&lt;&gt;"",OR($N$32&gt;$N48,AND($N$32=$N48,$O$32&gt;$O48))),1,"")</f>
        <v/>
      </c>
      <c r="CP48" s="17" t="str">
        <f>IF(AND(Участники!$A48&lt;&gt;"",OR($N$33&gt;$N48,AND($N$33=$N48,$O$33&gt;$O48))),1,"")</f>
        <v/>
      </c>
      <c r="CQ48" s="17" t="str">
        <f>IF(AND(Участники!$A48&lt;&gt;"",OR($N$34&gt;$N48,AND($N$34=$N48,$O$34&gt;$O48))),1,"")</f>
        <v/>
      </c>
      <c r="CR48" s="17" t="str">
        <f>IF(AND(Участники!$A48&lt;&gt;"",OR($N$35&gt;$N48,AND($N$35=$N48,$O$35&gt;$O48))),1,"")</f>
        <v/>
      </c>
      <c r="CS48" s="17" t="str">
        <f>IF(AND(Участники!$A48&lt;&gt;"",OR($N$36&gt;$N48,AND($N$36=$N48,$O$36&gt;$O48))),1,"")</f>
        <v/>
      </c>
      <c r="CT48" s="17" t="str">
        <f>IF(AND(Участники!$A48&lt;&gt;"",OR($N$37&gt;$N48,AND($N$37=$N48,$O$37&gt;$O48))),1,"")</f>
        <v/>
      </c>
      <c r="CU48" s="17" t="str">
        <f>IF(AND(Участники!$A48&lt;&gt;"",OR($N$38&gt;$N48,AND($N$38=$N48,$O$38&gt;$O48))),1,"")</f>
        <v/>
      </c>
      <c r="CV48" s="17" t="str">
        <f>IF(AND(Участники!$A48&lt;&gt;"",OR($N$39&gt;$N48,AND($N$39=$N48,$O$39&gt;$O48))),1,"")</f>
        <v/>
      </c>
      <c r="CW48" s="17" t="str">
        <f>IF(AND(Участники!$A48&lt;&gt;"",OR($N$40&gt;$N48,AND($N$40=$N48,$O$40&gt;$O48))),1,"")</f>
        <v/>
      </c>
      <c r="CX48" s="17" t="str">
        <f>IF(AND(Участники!$A48&lt;&gt;"",OR($N$41&gt;$N48,AND($N$41=$N48,$O$41&gt;$O48))),1,"")</f>
        <v/>
      </c>
      <c r="CY48" s="17" t="str">
        <f>IF(AND(Участники!$A48&lt;&gt;"",OR($N$42&gt;$N48,AND($N$42=$N48,$O$42&gt;$O48))),1,"")</f>
        <v/>
      </c>
      <c r="CZ48" s="17" t="str">
        <f>IF(AND(Участники!$A48&lt;&gt;"",OR($N$43&gt;$N48,AND($N$43=$N48,$O$43&gt;$O48))),1,"")</f>
        <v/>
      </c>
      <c r="DA48" s="17" t="str">
        <f>IF(AND(Участники!$A48&lt;&gt;"",OR($N$44&gt;$N48,AND($N$44=$N48,$O$44&gt;$O48))),1,"")</f>
        <v/>
      </c>
      <c r="DB48" s="17" t="str">
        <f>IF(AND(Участники!$A48&lt;&gt;"",OR($N$45&gt;$N48,AND($N$45=$N48,$O$45&gt;$O48))),1,"")</f>
        <v/>
      </c>
      <c r="DC48" s="17" t="str">
        <f>IF(AND(Участники!$A48&lt;&gt;"",OR($N$46&gt;$N48,AND($N$46=$N48,$O$46&gt;$O48))),1,"")</f>
        <v/>
      </c>
      <c r="DD48" s="17" t="str">
        <f>IF(AND(Участники!$A48&lt;&gt;"",OR($N$47&gt;$N48,AND($N$47=$N48,$O$47&gt;$O48))),1,"")</f>
        <v/>
      </c>
      <c r="DE48" s="16" t="str">
        <f>IF(AND(Участники!$A48&lt;&gt;"",OR($N$48&gt;$N48,AND($N$48=$N48,$O$48&gt;$O48))),1,"")</f>
        <v/>
      </c>
      <c r="DF48" s="17" t="str">
        <f>IF(AND(Участники!$A48&lt;&gt;"",OR($N$49&gt;$N48,AND($N$49=$N48,$O$49&gt;$O48))),1,"")</f>
        <v/>
      </c>
      <c r="DG48" s="17" t="str">
        <f>IF(AND(Участники!$A48&lt;&gt;"",OR($N$50&gt;$N48,AND($N$50=$N48,$O$50&gt;$O48))),1,"")</f>
        <v/>
      </c>
      <c r="DH48" s="17" t="str">
        <f>IF(AND(Участники!$A48&lt;&gt;"",OR($N$51&gt;$N48,AND($N$51=$N48,$O$51&gt;$O48))),1,"")</f>
        <v/>
      </c>
      <c r="DI48" s="17" t="str">
        <f>IF(AND(Участники!$A48&lt;&gt;"",OR($N$52&gt;$N48,AND($N$52=$N48,$O$52&gt;$O48))),1,"")</f>
        <v/>
      </c>
      <c r="DJ48" s="17" t="str">
        <f>IF(AND(Участники!$A48&lt;&gt;"",OR($N$53&gt;$N48,AND($N$53=$N48,$O$53&gt;$O48))),1,"")</f>
        <v/>
      </c>
      <c r="DK48" s="17" t="str">
        <f>IF(AND(Участники!$A48&lt;&gt;"",OR($N$54&gt;$N48,AND($N$54=$N48,$O$54&gt;$O48))),1,"")</f>
        <v/>
      </c>
      <c r="DL48" s="17" t="str">
        <f>IF(AND(Участники!$A48&lt;&gt;"",OR($N$55&gt;$N48,AND($N$55=$N48,$O$55&gt;$O48))),1,"")</f>
        <v/>
      </c>
      <c r="DM48" s="17" t="str">
        <f>IF(AND(Участники!$A48&lt;&gt;"",OR($N$56&gt;$N48,AND($N$56=$N48,$O$56&gt;$O48))),1,"")</f>
        <v/>
      </c>
      <c r="DN48" s="17" t="str">
        <f>IF(AND(Участники!$A48&lt;&gt;"",OR($N$57&gt;$N48,AND($N$57=$N48,$O$57&gt;$O48))),1,"")</f>
        <v/>
      </c>
      <c r="DO48" s="17" t="str">
        <f>IF(AND(Участники!$A48&lt;&gt;"",OR($N$58&gt;$N48,AND($N$58=$N48,$O$58&gt;$O48))),1,"")</f>
        <v/>
      </c>
      <c r="DP48" s="17" t="str">
        <f>IF(AND(Участники!$A48&lt;&gt;"",OR($N$59&gt;$N48,AND($N$59=$N48,$O$59&gt;$O48))),1,"")</f>
        <v/>
      </c>
      <c r="DQ48" s="17" t="str">
        <f>IF(AND(Участники!$A48&lt;&gt;"",OR($N$60&gt;$N48,AND($N$60=$N48,$O$60&gt;$O48))),1,"")</f>
        <v/>
      </c>
    </row>
    <row r="49" spans="1:121" x14ac:dyDescent="0.25">
      <c r="A49" s="29" t="str">
        <f>IF(Участники!A49="","",Участники!A49)</f>
        <v/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15" t="str">
        <f>IF(Участники!A49="","",COUNTA(B49:M49))</f>
        <v/>
      </c>
      <c r="O49" s="15" t="str">
        <f>IF(Участники!A49="","",SUMPRODUCT(B$8:M$8,B109:M109))</f>
        <v/>
      </c>
      <c r="P49" s="15" t="str">
        <f>IF(Участники!A49="","",IF($BF$61+1=Участники!$B$6-DF$61,$BF$61+1,CONCATENATE($BF$61+1,"-",Участники!$B$6-DF$61)))</f>
        <v/>
      </c>
      <c r="T49" s="17" t="str">
        <f>IF(AND(Участники!$A49&lt;&gt;"",OR($N$11&lt;$N49,AND($N$11=$N49,$O$11&lt;$O49))),1,"")</f>
        <v/>
      </c>
      <c r="U49" s="17" t="str">
        <f>IF(AND(Участники!$A49&lt;&gt;"",OR($N$12&lt;$N49,AND($N$12=$N49,$O$12&lt;$O49))),1,"")</f>
        <v/>
      </c>
      <c r="V49" s="17" t="str">
        <f>IF(AND(Участники!$A49&lt;&gt;"",OR($N$13&lt;$N49,AND($N$13=$N49,$O$13&lt;$O49))),1,"")</f>
        <v/>
      </c>
      <c r="W49" s="17" t="str">
        <f>IF(AND(Участники!$A49&lt;&gt;"",OR($N$14&lt;$N49,AND($N$14=$N49,$O$14&lt;$O49))),1,"")</f>
        <v/>
      </c>
      <c r="X49" s="17" t="str">
        <f>IF(AND(Участники!$A49&lt;&gt;"",OR($N$15&lt;$N49,AND($N$15=$N49,$O$15&lt;$O49))),1,"")</f>
        <v/>
      </c>
      <c r="Y49" s="17" t="str">
        <f>IF(AND(Участники!$A49&lt;&gt;"",OR($N$16&lt;$N49,AND($N$16=$N49,$O$16&lt;$O49))),1,"")</f>
        <v/>
      </c>
      <c r="Z49" s="17" t="str">
        <f>IF(AND(Участники!$A49&lt;&gt;"",OR($N$17&lt;$N49,AND($N$17=$N49,$O$17&lt;$O49))),1,"")</f>
        <v/>
      </c>
      <c r="AA49" s="17" t="str">
        <f>IF(AND(Участники!$A49&lt;&gt;"",OR($N$18&lt;$N49,AND($N$18=$N49,$O$18&lt;$O49))),1,"")</f>
        <v/>
      </c>
      <c r="AB49" s="17" t="str">
        <f>IF(AND(Участники!$A49&lt;&gt;"",OR($N$19&lt;$N49,AND($N$19=$N49,$O$19&lt;$O49))),1,"")</f>
        <v/>
      </c>
      <c r="AC49" s="17" t="str">
        <f>IF(AND(Участники!$A49&lt;&gt;"",OR($N$20&lt;$N49,AND($N$20=$N49,$O$20&lt;$O49))),1,"")</f>
        <v/>
      </c>
      <c r="AD49" s="17" t="str">
        <f>IF(AND(Участники!$A49&lt;&gt;"",OR($N$21&lt;$N49,AND($N$21=$N49,$O$21&lt;$O49))),1,"")</f>
        <v/>
      </c>
      <c r="AE49" s="17" t="str">
        <f>IF(AND(Участники!$A49&lt;&gt;"",OR($N$22&lt;$N49,AND($N$22=$N49,$O$22&lt;$O49))),1,"")</f>
        <v/>
      </c>
      <c r="AF49" s="17" t="str">
        <f>IF(AND(Участники!$A49&lt;&gt;"",OR($N$23&lt;$N49,AND($N$23=$N49,$O$23&lt;$O49))),1,"")</f>
        <v/>
      </c>
      <c r="AG49" s="17" t="str">
        <f>IF(AND(Участники!$A49&lt;&gt;"",OR($N$24&lt;$N49,AND($N$24=$N49,$O$24&lt;$O49))),1,"")</f>
        <v/>
      </c>
      <c r="AH49" s="17" t="str">
        <f>IF(AND(Участники!$A49&lt;&gt;"",OR($N$25&lt;$N49,AND($N$25=$N49,$O$25&lt;$O49))),1,"")</f>
        <v/>
      </c>
      <c r="AI49" s="17" t="str">
        <f>IF(AND(Участники!$A49&lt;&gt;"",OR($N$26&lt;$N49,AND($N$26=$N49,$O$26&lt;$O49))),1,"")</f>
        <v/>
      </c>
      <c r="AJ49" s="17" t="str">
        <f>IF(AND(Участники!$A49&lt;&gt;"",OR($N$27&lt;$N49,AND($N$27=$N49,$O$27&lt;$O49))),1,"")</f>
        <v/>
      </c>
      <c r="AK49" s="17" t="str">
        <f>IF(AND(Участники!$A49&lt;&gt;"",OR($N$28&lt;$N49,AND($N$28=$N49,$O$28&lt;$O49))),1,"")</f>
        <v/>
      </c>
      <c r="AL49" s="17" t="str">
        <f>IF(AND(Участники!$A49&lt;&gt;"",OR($N$29&lt;$N49,AND($N$29=$N49,$O$29&lt;$O49))),1,"")</f>
        <v/>
      </c>
      <c r="AM49" s="17" t="str">
        <f>IF(AND(Участники!$A49&lt;&gt;"",OR($N$30&lt;$N49,AND($N$30=$N49,$O$30&lt;$O49))),1,"")</f>
        <v/>
      </c>
      <c r="AN49" s="17" t="str">
        <f>IF(AND(Участники!$A49&lt;&gt;"",OR($N$31&lt;$N49,AND($N$31=$N49,$O$31&lt;$O49))),1,"")</f>
        <v/>
      </c>
      <c r="AO49" s="17" t="str">
        <f>IF(AND(Участники!$A49&lt;&gt;"",OR($N$32&lt;$N49,AND($N$32=$N49,$O$32&lt;$O49))),1,"")</f>
        <v/>
      </c>
      <c r="AP49" s="17" t="str">
        <f>IF(AND(Участники!$A49&lt;&gt;"",OR($N$33&lt;$N49,AND($N$33=$N49,$O$33&lt;$O49))),1,"")</f>
        <v/>
      </c>
      <c r="AQ49" s="17" t="str">
        <f>IF(AND(Участники!$A49&lt;&gt;"",OR($N$34&lt;$N49,AND($N$34=$N49,$O$34&lt;$O49))),1,"")</f>
        <v/>
      </c>
      <c r="AR49" s="17" t="str">
        <f>IF(AND(Участники!$A49&lt;&gt;"",OR($N$35&lt;$N49,AND($N$35=$N49,$O$35&lt;$O49))),1,"")</f>
        <v/>
      </c>
      <c r="AS49" s="17" t="str">
        <f>IF(AND(Участники!$A49&lt;&gt;"",OR($N$36&lt;$N49,AND($N$36=$N49,$O$36&lt;$O49))),1,"")</f>
        <v/>
      </c>
      <c r="AT49" s="17" t="str">
        <f>IF(AND(Участники!$A49&lt;&gt;"",OR($N$37&lt;$N49,AND($N$37=$N49,$O$37&lt;$O49))),1,"")</f>
        <v/>
      </c>
      <c r="AU49" s="17" t="str">
        <f>IF(AND(Участники!$A49&lt;&gt;"",OR($N$38&lt;$N49,AND($N$38=$N49,$O$38&lt;$O49))),1,"")</f>
        <v/>
      </c>
      <c r="AV49" s="17" t="str">
        <f>IF(AND(Участники!$A49&lt;&gt;"",OR($N$39&lt;$N49,AND($N$39=$N49,$O$39&lt;$O49))),1,"")</f>
        <v/>
      </c>
      <c r="AW49" s="17" t="str">
        <f>IF(AND(Участники!$A49&lt;&gt;"",OR($N$40&lt;$N49,AND($N$40=$N49,$O$40&lt;$O49))),1,"")</f>
        <v/>
      </c>
      <c r="AX49" s="17" t="str">
        <f>IF(AND(Участники!$A49&lt;&gt;"",OR($N$41&lt;$N49,AND($N$41=$N49,$O$41&lt;$O49))),1,"")</f>
        <v/>
      </c>
      <c r="AY49" s="17" t="str">
        <f>IF(AND(Участники!$A49&lt;&gt;"",OR($N$42&lt;$N49,AND($N$42=$N49,$O$42&lt;$O49))),1,"")</f>
        <v/>
      </c>
      <c r="AZ49" s="17" t="str">
        <f>IF(AND(Участники!$A49&lt;&gt;"",OR($N$43&lt;$N49,AND($N$43=$N49,$O$43&lt;$O49))),1,"")</f>
        <v/>
      </c>
      <c r="BA49" s="17" t="str">
        <f>IF(AND(Участники!$A49&lt;&gt;"",OR($N$44&lt;$N49,AND($N$44=$N49,$O$44&lt;$O49))),1,"")</f>
        <v/>
      </c>
      <c r="BB49" s="17" t="str">
        <f>IF(AND(Участники!$A49&lt;&gt;"",OR($N$45&lt;$N49,AND($N$45=$N49,$O$45&lt;$O49))),1,"")</f>
        <v/>
      </c>
      <c r="BC49" s="17" t="str">
        <f>IF(AND(Участники!$A49&lt;&gt;"",OR($N$46&lt;$N49,AND($N$46=$N49,$O$46&lt;$O49))),1,"")</f>
        <v/>
      </c>
      <c r="BD49" s="17" t="str">
        <f>IF(AND(Участники!$A49&lt;&gt;"",OR($N$47&lt;$N49,AND($N$47=$N49,$O$47&lt;$O49))),1,"")</f>
        <v/>
      </c>
      <c r="BE49" s="17" t="str">
        <f>IF(AND(Участники!$A49&lt;&gt;"",OR($N$48&lt;$N49,AND($N$48=$N49,$O$48&lt;$O49))),1,"")</f>
        <v/>
      </c>
      <c r="BF49" s="16" t="str">
        <f>IF(AND(Участники!$A49&lt;&gt;"",OR($N$49&lt;$N49,AND($N$49=$N49,$O$49&lt;$O49))),1,"")</f>
        <v/>
      </c>
      <c r="BG49" s="17" t="str">
        <f>IF(AND(Участники!$A49&lt;&gt;"",OR($N$50&lt;$N49,AND($N$50=$N49,$O$50&lt;$O49))),1,"")</f>
        <v/>
      </c>
      <c r="BH49" s="17" t="str">
        <f>IF(AND(Участники!$A49&lt;&gt;"",OR($N$51&lt;$N49,AND($N$51=$N49,$O$51&lt;$O49))),1,"")</f>
        <v/>
      </c>
      <c r="BI49" s="17" t="str">
        <f>IF(AND(Участники!$A49&lt;&gt;"",OR($N$52&lt;$N49,AND($N$52=$N49,$O$52&lt;$O49))),1,"")</f>
        <v/>
      </c>
      <c r="BJ49" s="17" t="str">
        <f>IF(AND(Участники!$A49&lt;&gt;"",OR($N$53&lt;$N49,AND($N$53=$N49,$O$53&lt;$O49))),1,"")</f>
        <v/>
      </c>
      <c r="BK49" s="17" t="str">
        <f>IF(AND(Участники!$A49&lt;&gt;"",OR($N$54&lt;$N49,AND($N$54=$N49,$O$54&lt;$O49))),1,"")</f>
        <v/>
      </c>
      <c r="BL49" s="17" t="str">
        <f>IF(AND(Участники!$A49&lt;&gt;"",OR($N$55&lt;$N49,AND($N$55=$N49,$O$55&lt;$O49))),1,"")</f>
        <v/>
      </c>
      <c r="BM49" s="17" t="str">
        <f>IF(AND(Участники!$A49&lt;&gt;"",OR($N$56&lt;$N49,AND($N$56=$N49,$O$56&lt;$O49))),1,"")</f>
        <v/>
      </c>
      <c r="BN49" s="17" t="str">
        <f>IF(AND(Участники!$A49&lt;&gt;"",OR($N$57&lt;$N49,AND($N$57=$N49,$O$57&lt;$O49))),1,"")</f>
        <v/>
      </c>
      <c r="BO49" s="17" t="str">
        <f>IF(AND(Участники!$A49&lt;&gt;"",OR($N$58&lt;$N49,AND($N$58=$N49,$O$58&lt;$O49))),1,"")</f>
        <v/>
      </c>
      <c r="BP49" s="17" t="str">
        <f>IF(AND(Участники!$A49&lt;&gt;"",OR($N$59&lt;$N49,AND($N$59=$N49,$O$59&lt;$O49))),1,"")</f>
        <v/>
      </c>
      <c r="BQ49" s="17" t="str">
        <f>IF(AND(Участники!$A49&lt;&gt;"",OR($N$60&lt;$N49,AND($N$60=$N49,$O$60&lt;$O49))),1,"")</f>
        <v/>
      </c>
      <c r="BT49" s="17" t="str">
        <f>IF(AND(Участники!$A49&lt;&gt;"",OR($N$11&gt;$N49,AND($N$11=$N49,$O$11&gt;$O49))),1,"")</f>
        <v/>
      </c>
      <c r="BU49" s="17" t="str">
        <f>IF(AND(Участники!$A49&lt;&gt;"",OR($N$12&gt;$N49,AND($N$12=$N49,$O$12&gt;$O49))),1,"")</f>
        <v/>
      </c>
      <c r="BV49" s="17" t="str">
        <f>IF(AND(Участники!$A49&lt;&gt;"",OR($N$13&gt;$N49,AND($N$13=$N49,$O$13&gt;$O49))),1,"")</f>
        <v/>
      </c>
      <c r="BW49" s="17" t="str">
        <f>IF(AND(Участники!$A49&lt;&gt;"",OR($N$14&gt;$N49,AND($N$14=$N49,$O$14&gt;$O49))),1,"")</f>
        <v/>
      </c>
      <c r="BX49" s="17" t="str">
        <f>IF(AND(Участники!$A49&lt;&gt;"",OR($N$15&gt;$N49,AND($N$15=$N49,$O$15&gt;$O49))),1,"")</f>
        <v/>
      </c>
      <c r="BY49" s="17" t="str">
        <f>IF(AND(Участники!$A49&lt;&gt;"",OR($N$16&gt;$N49,AND($N$16=$N49,$O$16&gt;$O49))),1,"")</f>
        <v/>
      </c>
      <c r="BZ49" s="17" t="str">
        <f>IF(AND(Участники!$A49&lt;&gt;"",OR($N$17&gt;$N49,AND($N$17=$N49,$O$17&gt;$O49))),1,"")</f>
        <v/>
      </c>
      <c r="CA49" s="17" t="str">
        <f>IF(AND(Участники!$A49&lt;&gt;"",OR($N$18&gt;$N49,AND($N$18=$N49,$O$18&gt;$O49))),1,"")</f>
        <v/>
      </c>
      <c r="CB49" s="17" t="str">
        <f>IF(AND(Участники!$A49&lt;&gt;"",OR($N$19&gt;$N49,AND($N$19=$N49,$O$19&gt;$O49))),1,"")</f>
        <v/>
      </c>
      <c r="CC49" s="17" t="str">
        <f>IF(AND(Участники!$A49&lt;&gt;"",OR($N$20&gt;$N49,AND($N$20=$N49,$O$20&gt;$O49))),1,"")</f>
        <v/>
      </c>
      <c r="CD49" s="17" t="str">
        <f>IF(AND(Участники!$A49&lt;&gt;"",OR($N$21&gt;$N49,AND($N$21=$N49,$O$21&gt;$O49))),1,"")</f>
        <v/>
      </c>
      <c r="CE49" s="17" t="str">
        <f>IF(AND(Участники!$A49&lt;&gt;"",OR($N$22&gt;$N49,AND($N$22=$N49,$O$22&gt;$O49))),1,"")</f>
        <v/>
      </c>
      <c r="CF49" s="17" t="str">
        <f>IF(AND(Участники!$A49&lt;&gt;"",OR($N$23&gt;$N49,AND($N$23=$N49,$O$23&gt;$O49))),1,"")</f>
        <v/>
      </c>
      <c r="CG49" s="17" t="str">
        <f>IF(AND(Участники!$A49&lt;&gt;"",OR($N$24&gt;$N49,AND($N$24=$N49,$O$24&gt;$O49))),1,"")</f>
        <v/>
      </c>
      <c r="CH49" s="17" t="str">
        <f>IF(AND(Участники!$A49&lt;&gt;"",OR($N$25&gt;$N49,AND($N$25=$N49,$O$25&gt;$O49))),1,"")</f>
        <v/>
      </c>
      <c r="CI49" s="17" t="str">
        <f>IF(AND(Участники!$A49&lt;&gt;"",OR($N$26&gt;$N49,AND($N$26=$N49,$O$26&gt;$O49))),1,"")</f>
        <v/>
      </c>
      <c r="CJ49" s="17" t="str">
        <f>IF(AND(Участники!$A49&lt;&gt;"",OR($N$27&gt;$N49,AND($N$27=$N49,$O$27&gt;$O49))),1,"")</f>
        <v/>
      </c>
      <c r="CK49" s="17" t="str">
        <f>IF(AND(Участники!$A49&lt;&gt;"",OR($N$28&gt;$N49,AND($N$28=$N49,$O$28&gt;$O49))),1,"")</f>
        <v/>
      </c>
      <c r="CL49" s="17" t="str">
        <f>IF(AND(Участники!$A49&lt;&gt;"",OR($N$29&gt;$N49,AND($N$29=$N49,$O$29&gt;$O49))),1,"")</f>
        <v/>
      </c>
      <c r="CM49" s="17" t="str">
        <f>IF(AND(Участники!$A49&lt;&gt;"",OR($N$30&gt;$N49,AND($N$30=$N49,$O$30&gt;$O49))),1,"")</f>
        <v/>
      </c>
      <c r="CN49" s="17" t="str">
        <f>IF(AND(Участники!$A49&lt;&gt;"",OR($N$31&gt;$N49,AND($N$31=$N49,$O$31&gt;$O49))),1,"")</f>
        <v/>
      </c>
      <c r="CO49" s="17" t="str">
        <f>IF(AND(Участники!$A49&lt;&gt;"",OR($N$32&gt;$N49,AND($N$32=$N49,$O$32&gt;$O49))),1,"")</f>
        <v/>
      </c>
      <c r="CP49" s="17" t="str">
        <f>IF(AND(Участники!$A49&lt;&gt;"",OR($N$33&gt;$N49,AND($N$33=$N49,$O$33&gt;$O49))),1,"")</f>
        <v/>
      </c>
      <c r="CQ49" s="17" t="str">
        <f>IF(AND(Участники!$A49&lt;&gt;"",OR($N$34&gt;$N49,AND($N$34=$N49,$O$34&gt;$O49))),1,"")</f>
        <v/>
      </c>
      <c r="CR49" s="17" t="str">
        <f>IF(AND(Участники!$A49&lt;&gt;"",OR($N$35&gt;$N49,AND($N$35=$N49,$O$35&gt;$O49))),1,"")</f>
        <v/>
      </c>
      <c r="CS49" s="17" t="str">
        <f>IF(AND(Участники!$A49&lt;&gt;"",OR($N$36&gt;$N49,AND($N$36=$N49,$O$36&gt;$O49))),1,"")</f>
        <v/>
      </c>
      <c r="CT49" s="17" t="str">
        <f>IF(AND(Участники!$A49&lt;&gt;"",OR($N$37&gt;$N49,AND($N$37=$N49,$O$37&gt;$O49))),1,"")</f>
        <v/>
      </c>
      <c r="CU49" s="17" t="str">
        <f>IF(AND(Участники!$A49&lt;&gt;"",OR($N$38&gt;$N49,AND($N$38=$N49,$O$38&gt;$O49))),1,"")</f>
        <v/>
      </c>
      <c r="CV49" s="17" t="str">
        <f>IF(AND(Участники!$A49&lt;&gt;"",OR($N$39&gt;$N49,AND($N$39=$N49,$O$39&gt;$O49))),1,"")</f>
        <v/>
      </c>
      <c r="CW49" s="17" t="str">
        <f>IF(AND(Участники!$A49&lt;&gt;"",OR($N$40&gt;$N49,AND($N$40=$N49,$O$40&gt;$O49))),1,"")</f>
        <v/>
      </c>
      <c r="CX49" s="17" t="str">
        <f>IF(AND(Участники!$A49&lt;&gt;"",OR($N$41&gt;$N49,AND($N$41=$N49,$O$41&gt;$O49))),1,"")</f>
        <v/>
      </c>
      <c r="CY49" s="17" t="str">
        <f>IF(AND(Участники!$A49&lt;&gt;"",OR($N$42&gt;$N49,AND($N$42=$N49,$O$42&gt;$O49))),1,"")</f>
        <v/>
      </c>
      <c r="CZ49" s="17" t="str">
        <f>IF(AND(Участники!$A49&lt;&gt;"",OR($N$43&gt;$N49,AND($N$43=$N49,$O$43&gt;$O49))),1,"")</f>
        <v/>
      </c>
      <c r="DA49" s="17" t="str">
        <f>IF(AND(Участники!$A49&lt;&gt;"",OR($N$44&gt;$N49,AND($N$44=$N49,$O$44&gt;$O49))),1,"")</f>
        <v/>
      </c>
      <c r="DB49" s="17" t="str">
        <f>IF(AND(Участники!$A49&lt;&gt;"",OR($N$45&gt;$N49,AND($N$45=$N49,$O$45&gt;$O49))),1,"")</f>
        <v/>
      </c>
      <c r="DC49" s="17" t="str">
        <f>IF(AND(Участники!$A49&lt;&gt;"",OR($N$46&gt;$N49,AND($N$46=$N49,$O$46&gt;$O49))),1,"")</f>
        <v/>
      </c>
      <c r="DD49" s="17" t="str">
        <f>IF(AND(Участники!$A49&lt;&gt;"",OR($N$47&gt;$N49,AND($N$47=$N49,$O$47&gt;$O49))),1,"")</f>
        <v/>
      </c>
      <c r="DE49" s="17" t="str">
        <f>IF(AND(Участники!$A49&lt;&gt;"",OR($N$48&gt;$N49,AND($N$48=$N49,$O$48&gt;$O49))),1,"")</f>
        <v/>
      </c>
      <c r="DF49" s="16" t="str">
        <f>IF(AND(Участники!$A49&lt;&gt;"",OR($N$49&gt;$N49,AND($N$49=$N49,$O$49&gt;$O49))),1,"")</f>
        <v/>
      </c>
      <c r="DG49" s="17" t="str">
        <f>IF(AND(Участники!$A49&lt;&gt;"",OR($N$50&gt;$N49,AND($N$50=$N49,$O$50&gt;$O49))),1,"")</f>
        <v/>
      </c>
      <c r="DH49" s="17" t="str">
        <f>IF(AND(Участники!$A49&lt;&gt;"",OR($N$51&gt;$N49,AND($N$51=$N49,$O$51&gt;$O49))),1,"")</f>
        <v/>
      </c>
      <c r="DI49" s="17" t="str">
        <f>IF(AND(Участники!$A49&lt;&gt;"",OR($N$52&gt;$N49,AND($N$52=$N49,$O$52&gt;$O49))),1,"")</f>
        <v/>
      </c>
      <c r="DJ49" s="17" t="str">
        <f>IF(AND(Участники!$A49&lt;&gt;"",OR($N$53&gt;$N49,AND($N$53=$N49,$O$53&gt;$O49))),1,"")</f>
        <v/>
      </c>
      <c r="DK49" s="17" t="str">
        <f>IF(AND(Участники!$A49&lt;&gt;"",OR($N$54&gt;$N49,AND($N$54=$N49,$O$54&gt;$O49))),1,"")</f>
        <v/>
      </c>
      <c r="DL49" s="17" t="str">
        <f>IF(AND(Участники!$A49&lt;&gt;"",OR($N$55&gt;$N49,AND($N$55=$N49,$O$55&gt;$O49))),1,"")</f>
        <v/>
      </c>
      <c r="DM49" s="17" t="str">
        <f>IF(AND(Участники!$A49&lt;&gt;"",OR($N$56&gt;$N49,AND($N$56=$N49,$O$56&gt;$O49))),1,"")</f>
        <v/>
      </c>
      <c r="DN49" s="17" t="str">
        <f>IF(AND(Участники!$A49&lt;&gt;"",OR($N$57&gt;$N49,AND($N$57=$N49,$O$57&gt;$O49))),1,"")</f>
        <v/>
      </c>
      <c r="DO49" s="17" t="str">
        <f>IF(AND(Участники!$A49&lt;&gt;"",OR($N$58&gt;$N49,AND($N$58=$N49,$O$58&gt;$O49))),1,"")</f>
        <v/>
      </c>
      <c r="DP49" s="17" t="str">
        <f>IF(AND(Участники!$A49&lt;&gt;"",OR($N$59&gt;$N49,AND($N$59=$N49,$O$59&gt;$O49))),1,"")</f>
        <v/>
      </c>
      <c r="DQ49" s="17" t="str">
        <f>IF(AND(Участники!$A49&lt;&gt;"",OR($N$60&gt;$N49,AND($N$60=$N49,$O$60&gt;$O49))),1,"")</f>
        <v/>
      </c>
    </row>
    <row r="50" spans="1:121" x14ac:dyDescent="0.25">
      <c r="A50" s="30" t="str">
        <f>IF(Участники!A50="","",Участники!A50)</f>
        <v/>
      </c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31" t="str">
        <f>IF(Участники!A50="","",COUNTA(B50:M50))</f>
        <v/>
      </c>
      <c r="O50" s="31" t="str">
        <f>IF(Участники!A50="","",SUMPRODUCT(B$8:M$8,B110:M110))</f>
        <v/>
      </c>
      <c r="P50" s="31" t="str">
        <f>IF(Участники!A50="","",IF($BG$61+1=Участники!$B$6-DG$61,$BG$61+1,CONCATENATE($BG$61+1,"-",Участники!$B$6-DG$61)))</f>
        <v/>
      </c>
      <c r="T50" s="17" t="str">
        <f>IF(AND(Участники!$A50&lt;&gt;"",OR($N$11&lt;$N50,AND($N$11=$N50,$O$11&lt;$O50))),1,"")</f>
        <v/>
      </c>
      <c r="U50" s="17" t="str">
        <f>IF(AND(Участники!$A50&lt;&gt;"",OR($N$12&lt;$N50,AND($N$12=$N50,$O$12&lt;$O50))),1,"")</f>
        <v/>
      </c>
      <c r="V50" s="17" t="str">
        <f>IF(AND(Участники!$A50&lt;&gt;"",OR($N$13&lt;$N50,AND($N$13=$N50,$O$13&lt;$O50))),1,"")</f>
        <v/>
      </c>
      <c r="W50" s="17" t="str">
        <f>IF(AND(Участники!$A50&lt;&gt;"",OR($N$14&lt;$N50,AND($N$14=$N50,$O$14&lt;$O50))),1,"")</f>
        <v/>
      </c>
      <c r="X50" s="17" t="str">
        <f>IF(AND(Участники!$A50&lt;&gt;"",OR($N$15&lt;$N50,AND($N$15=$N50,$O$15&lt;$O50))),1,"")</f>
        <v/>
      </c>
      <c r="Y50" s="17" t="str">
        <f>IF(AND(Участники!$A50&lt;&gt;"",OR($N$16&lt;$N50,AND($N$16=$N50,$O$16&lt;$O50))),1,"")</f>
        <v/>
      </c>
      <c r="Z50" s="17" t="str">
        <f>IF(AND(Участники!$A50&lt;&gt;"",OR($N$17&lt;$N50,AND($N$17=$N50,$O$17&lt;$O50))),1,"")</f>
        <v/>
      </c>
      <c r="AA50" s="17" t="str">
        <f>IF(AND(Участники!$A50&lt;&gt;"",OR($N$18&lt;$N50,AND($N$18=$N50,$O$18&lt;$O50))),1,"")</f>
        <v/>
      </c>
      <c r="AB50" s="17" t="str">
        <f>IF(AND(Участники!$A50&lt;&gt;"",OR($N$19&lt;$N50,AND($N$19=$N50,$O$19&lt;$O50))),1,"")</f>
        <v/>
      </c>
      <c r="AC50" s="17" t="str">
        <f>IF(AND(Участники!$A50&lt;&gt;"",OR($N$20&lt;$N50,AND($N$20=$N50,$O$20&lt;$O50))),1,"")</f>
        <v/>
      </c>
      <c r="AD50" s="17" t="str">
        <f>IF(AND(Участники!$A50&lt;&gt;"",OR($N$21&lt;$N50,AND($N$21=$N50,$O$21&lt;$O50))),1,"")</f>
        <v/>
      </c>
      <c r="AE50" s="17" t="str">
        <f>IF(AND(Участники!$A50&lt;&gt;"",OR($N$22&lt;$N50,AND($N$22=$N50,$O$22&lt;$O50))),1,"")</f>
        <v/>
      </c>
      <c r="AF50" s="17" t="str">
        <f>IF(AND(Участники!$A50&lt;&gt;"",OR($N$23&lt;$N50,AND($N$23=$N50,$O$23&lt;$O50))),1,"")</f>
        <v/>
      </c>
      <c r="AG50" s="17" t="str">
        <f>IF(AND(Участники!$A50&lt;&gt;"",OR($N$24&lt;$N50,AND($N$24=$N50,$O$24&lt;$O50))),1,"")</f>
        <v/>
      </c>
      <c r="AH50" s="17" t="str">
        <f>IF(AND(Участники!$A50&lt;&gt;"",OR($N$25&lt;$N50,AND($N$25=$N50,$O$25&lt;$O50))),1,"")</f>
        <v/>
      </c>
      <c r="AI50" s="17" t="str">
        <f>IF(AND(Участники!$A50&lt;&gt;"",OR($N$26&lt;$N50,AND($N$26=$N50,$O$26&lt;$O50))),1,"")</f>
        <v/>
      </c>
      <c r="AJ50" s="17" t="str">
        <f>IF(AND(Участники!$A50&lt;&gt;"",OR($N$27&lt;$N50,AND($N$27=$N50,$O$27&lt;$O50))),1,"")</f>
        <v/>
      </c>
      <c r="AK50" s="17" t="str">
        <f>IF(AND(Участники!$A50&lt;&gt;"",OR($N$28&lt;$N50,AND($N$28=$N50,$O$28&lt;$O50))),1,"")</f>
        <v/>
      </c>
      <c r="AL50" s="17" t="str">
        <f>IF(AND(Участники!$A50&lt;&gt;"",OR($N$29&lt;$N50,AND($N$29=$N50,$O$29&lt;$O50))),1,"")</f>
        <v/>
      </c>
      <c r="AM50" s="17" t="str">
        <f>IF(AND(Участники!$A50&lt;&gt;"",OR($N$30&lt;$N50,AND($N$30=$N50,$O$30&lt;$O50))),1,"")</f>
        <v/>
      </c>
      <c r="AN50" s="17" t="str">
        <f>IF(AND(Участники!$A50&lt;&gt;"",OR($N$31&lt;$N50,AND($N$31=$N50,$O$31&lt;$O50))),1,"")</f>
        <v/>
      </c>
      <c r="AO50" s="17" t="str">
        <f>IF(AND(Участники!$A50&lt;&gt;"",OR($N$32&lt;$N50,AND($N$32=$N50,$O$32&lt;$O50))),1,"")</f>
        <v/>
      </c>
      <c r="AP50" s="17" t="str">
        <f>IF(AND(Участники!$A50&lt;&gt;"",OR($N$33&lt;$N50,AND($N$33=$N50,$O$33&lt;$O50))),1,"")</f>
        <v/>
      </c>
      <c r="AQ50" s="17" t="str">
        <f>IF(AND(Участники!$A50&lt;&gt;"",OR($N$34&lt;$N50,AND($N$34=$N50,$O$34&lt;$O50))),1,"")</f>
        <v/>
      </c>
      <c r="AR50" s="17" t="str">
        <f>IF(AND(Участники!$A50&lt;&gt;"",OR($N$35&lt;$N50,AND($N$35=$N50,$O$35&lt;$O50))),1,"")</f>
        <v/>
      </c>
      <c r="AS50" s="17" t="str">
        <f>IF(AND(Участники!$A50&lt;&gt;"",OR($N$36&lt;$N50,AND($N$36=$N50,$O$36&lt;$O50))),1,"")</f>
        <v/>
      </c>
      <c r="AT50" s="17" t="str">
        <f>IF(AND(Участники!$A50&lt;&gt;"",OR($N$37&lt;$N50,AND($N$37=$N50,$O$37&lt;$O50))),1,"")</f>
        <v/>
      </c>
      <c r="AU50" s="17" t="str">
        <f>IF(AND(Участники!$A50&lt;&gt;"",OR($N$38&lt;$N50,AND($N$38=$N50,$O$38&lt;$O50))),1,"")</f>
        <v/>
      </c>
      <c r="AV50" s="17" t="str">
        <f>IF(AND(Участники!$A50&lt;&gt;"",OR($N$39&lt;$N50,AND($N$39=$N50,$O$39&lt;$O50))),1,"")</f>
        <v/>
      </c>
      <c r="AW50" s="17" t="str">
        <f>IF(AND(Участники!$A50&lt;&gt;"",OR($N$40&lt;$N50,AND($N$40=$N50,$O$40&lt;$O50))),1,"")</f>
        <v/>
      </c>
      <c r="AX50" s="17" t="str">
        <f>IF(AND(Участники!$A50&lt;&gt;"",OR($N$41&lt;$N50,AND($N$41=$N50,$O$41&lt;$O50))),1,"")</f>
        <v/>
      </c>
      <c r="AY50" s="17" t="str">
        <f>IF(AND(Участники!$A50&lt;&gt;"",OR($N$42&lt;$N50,AND($N$42=$N50,$O$42&lt;$O50))),1,"")</f>
        <v/>
      </c>
      <c r="AZ50" s="17" t="str">
        <f>IF(AND(Участники!$A50&lt;&gt;"",OR($N$43&lt;$N50,AND($N$43=$N50,$O$43&lt;$O50))),1,"")</f>
        <v/>
      </c>
      <c r="BA50" s="17" t="str">
        <f>IF(AND(Участники!$A50&lt;&gt;"",OR($N$44&lt;$N50,AND($N$44=$N50,$O$44&lt;$O50))),1,"")</f>
        <v/>
      </c>
      <c r="BB50" s="17" t="str">
        <f>IF(AND(Участники!$A50&lt;&gt;"",OR($N$45&lt;$N50,AND($N$45=$N50,$O$45&lt;$O50))),1,"")</f>
        <v/>
      </c>
      <c r="BC50" s="17" t="str">
        <f>IF(AND(Участники!$A50&lt;&gt;"",OR($N$46&lt;$N50,AND($N$46=$N50,$O$46&lt;$O50))),1,"")</f>
        <v/>
      </c>
      <c r="BD50" s="17" t="str">
        <f>IF(AND(Участники!$A50&lt;&gt;"",OR($N$47&lt;$N50,AND($N$47=$N50,$O$47&lt;$O50))),1,"")</f>
        <v/>
      </c>
      <c r="BE50" s="17" t="str">
        <f>IF(AND(Участники!$A50&lt;&gt;"",OR($N$48&lt;$N50,AND($N$48=$N50,$O$48&lt;$O50))),1,"")</f>
        <v/>
      </c>
      <c r="BF50" s="17" t="str">
        <f>IF(AND(Участники!$A50&lt;&gt;"",OR($N$49&lt;$N50,AND($N$49=$N50,$O$49&lt;$O50))),1,"")</f>
        <v/>
      </c>
      <c r="BG50" s="16" t="str">
        <f>IF(AND(Участники!$A50&lt;&gt;"",OR($N$50&lt;$N50,AND($N$50=$N50,$O$50&lt;$O50))),1,"")</f>
        <v/>
      </c>
      <c r="BH50" s="17" t="str">
        <f>IF(AND(Участники!$A50&lt;&gt;"",OR($N$51&lt;$N50,AND($N$51=$N50,$O$51&lt;$O50))),1,"")</f>
        <v/>
      </c>
      <c r="BI50" s="17" t="str">
        <f>IF(AND(Участники!$A50&lt;&gt;"",OR($N$52&lt;$N50,AND($N$52=$N50,$O$52&lt;$O50))),1,"")</f>
        <v/>
      </c>
      <c r="BJ50" s="17" t="str">
        <f>IF(AND(Участники!$A50&lt;&gt;"",OR($N$53&lt;$N50,AND($N$53=$N50,$O$53&lt;$O50))),1,"")</f>
        <v/>
      </c>
      <c r="BK50" s="17" t="str">
        <f>IF(AND(Участники!$A50&lt;&gt;"",OR($N$54&lt;$N50,AND($N$54=$N50,$O$54&lt;$O50))),1,"")</f>
        <v/>
      </c>
      <c r="BL50" s="17" t="str">
        <f>IF(AND(Участники!$A50&lt;&gt;"",OR($N$55&lt;$N50,AND($N$55=$N50,$O$55&lt;$O50))),1,"")</f>
        <v/>
      </c>
      <c r="BM50" s="17" t="str">
        <f>IF(AND(Участники!$A50&lt;&gt;"",OR($N$56&lt;$N50,AND($N$56=$N50,$O$56&lt;$O50))),1,"")</f>
        <v/>
      </c>
      <c r="BN50" s="17" t="str">
        <f>IF(AND(Участники!$A50&lt;&gt;"",OR($N$57&lt;$N50,AND($N$57=$N50,$O$57&lt;$O50))),1,"")</f>
        <v/>
      </c>
      <c r="BO50" s="17" t="str">
        <f>IF(AND(Участники!$A50&lt;&gt;"",OR($N$58&lt;$N50,AND($N$58=$N50,$O$58&lt;$O50))),1,"")</f>
        <v/>
      </c>
      <c r="BP50" s="17" t="str">
        <f>IF(AND(Участники!$A50&lt;&gt;"",OR($N$59&lt;$N50,AND($N$59=$N50,$O$59&lt;$O50))),1,"")</f>
        <v/>
      </c>
      <c r="BQ50" s="17" t="str">
        <f>IF(AND(Участники!$A50&lt;&gt;"",OR($N$60&lt;$N50,AND($N$60=$N50,$O$60&lt;$O50))),1,"")</f>
        <v/>
      </c>
      <c r="BT50" s="17" t="str">
        <f>IF(AND(Участники!$A50&lt;&gt;"",OR($N$11&gt;$N50,AND($N$11=$N50,$O$11&gt;$O50))),1,"")</f>
        <v/>
      </c>
      <c r="BU50" s="17" t="str">
        <f>IF(AND(Участники!$A50&lt;&gt;"",OR($N$12&gt;$N50,AND($N$12=$N50,$O$12&gt;$O50))),1,"")</f>
        <v/>
      </c>
      <c r="BV50" s="17" t="str">
        <f>IF(AND(Участники!$A50&lt;&gt;"",OR($N$13&gt;$N50,AND($N$13=$N50,$O$13&gt;$O50))),1,"")</f>
        <v/>
      </c>
      <c r="BW50" s="17" t="str">
        <f>IF(AND(Участники!$A50&lt;&gt;"",OR($N$14&gt;$N50,AND($N$14=$N50,$O$14&gt;$O50))),1,"")</f>
        <v/>
      </c>
      <c r="BX50" s="17" t="str">
        <f>IF(AND(Участники!$A50&lt;&gt;"",OR($N$15&gt;$N50,AND($N$15=$N50,$O$15&gt;$O50))),1,"")</f>
        <v/>
      </c>
      <c r="BY50" s="17" t="str">
        <f>IF(AND(Участники!$A50&lt;&gt;"",OR($N$16&gt;$N50,AND($N$16=$N50,$O$16&gt;$O50))),1,"")</f>
        <v/>
      </c>
      <c r="BZ50" s="17" t="str">
        <f>IF(AND(Участники!$A50&lt;&gt;"",OR($N$17&gt;$N50,AND($N$17=$N50,$O$17&gt;$O50))),1,"")</f>
        <v/>
      </c>
      <c r="CA50" s="17" t="str">
        <f>IF(AND(Участники!$A50&lt;&gt;"",OR($N$18&gt;$N50,AND($N$18=$N50,$O$18&gt;$O50))),1,"")</f>
        <v/>
      </c>
      <c r="CB50" s="17" t="str">
        <f>IF(AND(Участники!$A50&lt;&gt;"",OR($N$19&gt;$N50,AND($N$19=$N50,$O$19&gt;$O50))),1,"")</f>
        <v/>
      </c>
      <c r="CC50" s="17" t="str">
        <f>IF(AND(Участники!$A50&lt;&gt;"",OR($N$20&gt;$N50,AND($N$20=$N50,$O$20&gt;$O50))),1,"")</f>
        <v/>
      </c>
      <c r="CD50" s="17" t="str">
        <f>IF(AND(Участники!$A50&lt;&gt;"",OR($N$21&gt;$N50,AND($N$21=$N50,$O$21&gt;$O50))),1,"")</f>
        <v/>
      </c>
      <c r="CE50" s="17" t="str">
        <f>IF(AND(Участники!$A50&lt;&gt;"",OR($N$22&gt;$N50,AND($N$22=$N50,$O$22&gt;$O50))),1,"")</f>
        <v/>
      </c>
      <c r="CF50" s="17" t="str">
        <f>IF(AND(Участники!$A50&lt;&gt;"",OR($N$23&gt;$N50,AND($N$23=$N50,$O$23&gt;$O50))),1,"")</f>
        <v/>
      </c>
      <c r="CG50" s="17" t="str">
        <f>IF(AND(Участники!$A50&lt;&gt;"",OR($N$24&gt;$N50,AND($N$24=$N50,$O$24&gt;$O50))),1,"")</f>
        <v/>
      </c>
      <c r="CH50" s="17" t="str">
        <f>IF(AND(Участники!$A50&lt;&gt;"",OR($N$25&gt;$N50,AND($N$25=$N50,$O$25&gt;$O50))),1,"")</f>
        <v/>
      </c>
      <c r="CI50" s="17" t="str">
        <f>IF(AND(Участники!$A50&lt;&gt;"",OR($N$26&gt;$N50,AND($N$26=$N50,$O$26&gt;$O50))),1,"")</f>
        <v/>
      </c>
      <c r="CJ50" s="17" t="str">
        <f>IF(AND(Участники!$A50&lt;&gt;"",OR($N$27&gt;$N50,AND($N$27=$N50,$O$27&gt;$O50))),1,"")</f>
        <v/>
      </c>
      <c r="CK50" s="17" t="str">
        <f>IF(AND(Участники!$A50&lt;&gt;"",OR($N$28&gt;$N50,AND($N$28=$N50,$O$28&gt;$O50))),1,"")</f>
        <v/>
      </c>
      <c r="CL50" s="17" t="str">
        <f>IF(AND(Участники!$A50&lt;&gt;"",OR($N$29&gt;$N50,AND($N$29=$N50,$O$29&gt;$O50))),1,"")</f>
        <v/>
      </c>
      <c r="CM50" s="17" t="str">
        <f>IF(AND(Участники!$A50&lt;&gt;"",OR($N$30&gt;$N50,AND($N$30=$N50,$O$30&gt;$O50))),1,"")</f>
        <v/>
      </c>
      <c r="CN50" s="17" t="str">
        <f>IF(AND(Участники!$A50&lt;&gt;"",OR($N$31&gt;$N50,AND($N$31=$N50,$O$31&gt;$O50))),1,"")</f>
        <v/>
      </c>
      <c r="CO50" s="17" t="str">
        <f>IF(AND(Участники!$A50&lt;&gt;"",OR($N$32&gt;$N50,AND($N$32=$N50,$O$32&gt;$O50))),1,"")</f>
        <v/>
      </c>
      <c r="CP50" s="17" t="str">
        <f>IF(AND(Участники!$A50&lt;&gt;"",OR($N$33&gt;$N50,AND($N$33=$N50,$O$33&gt;$O50))),1,"")</f>
        <v/>
      </c>
      <c r="CQ50" s="17" t="str">
        <f>IF(AND(Участники!$A50&lt;&gt;"",OR($N$34&gt;$N50,AND($N$34=$N50,$O$34&gt;$O50))),1,"")</f>
        <v/>
      </c>
      <c r="CR50" s="17" t="str">
        <f>IF(AND(Участники!$A50&lt;&gt;"",OR($N$35&gt;$N50,AND($N$35=$N50,$O$35&gt;$O50))),1,"")</f>
        <v/>
      </c>
      <c r="CS50" s="17" t="str">
        <f>IF(AND(Участники!$A50&lt;&gt;"",OR($N$36&gt;$N50,AND($N$36=$N50,$O$36&gt;$O50))),1,"")</f>
        <v/>
      </c>
      <c r="CT50" s="17" t="str">
        <f>IF(AND(Участники!$A50&lt;&gt;"",OR($N$37&gt;$N50,AND($N$37=$N50,$O$37&gt;$O50))),1,"")</f>
        <v/>
      </c>
      <c r="CU50" s="17" t="str">
        <f>IF(AND(Участники!$A50&lt;&gt;"",OR($N$38&gt;$N50,AND($N$38=$N50,$O$38&gt;$O50))),1,"")</f>
        <v/>
      </c>
      <c r="CV50" s="17" t="str">
        <f>IF(AND(Участники!$A50&lt;&gt;"",OR($N$39&gt;$N50,AND($N$39=$N50,$O$39&gt;$O50))),1,"")</f>
        <v/>
      </c>
      <c r="CW50" s="17" t="str">
        <f>IF(AND(Участники!$A50&lt;&gt;"",OR($N$40&gt;$N50,AND($N$40=$N50,$O$40&gt;$O50))),1,"")</f>
        <v/>
      </c>
      <c r="CX50" s="17" t="str">
        <f>IF(AND(Участники!$A50&lt;&gt;"",OR($N$41&gt;$N50,AND($N$41=$N50,$O$41&gt;$O50))),1,"")</f>
        <v/>
      </c>
      <c r="CY50" s="17" t="str">
        <f>IF(AND(Участники!$A50&lt;&gt;"",OR($N$42&gt;$N50,AND($N$42=$N50,$O$42&gt;$O50))),1,"")</f>
        <v/>
      </c>
      <c r="CZ50" s="17" t="str">
        <f>IF(AND(Участники!$A50&lt;&gt;"",OR($N$43&gt;$N50,AND($N$43=$N50,$O$43&gt;$O50))),1,"")</f>
        <v/>
      </c>
      <c r="DA50" s="17" t="str">
        <f>IF(AND(Участники!$A50&lt;&gt;"",OR($N$44&gt;$N50,AND($N$44=$N50,$O$44&gt;$O50))),1,"")</f>
        <v/>
      </c>
      <c r="DB50" s="17" t="str">
        <f>IF(AND(Участники!$A50&lt;&gt;"",OR($N$45&gt;$N50,AND($N$45=$N50,$O$45&gt;$O50))),1,"")</f>
        <v/>
      </c>
      <c r="DC50" s="17" t="str">
        <f>IF(AND(Участники!$A50&lt;&gt;"",OR($N$46&gt;$N50,AND($N$46=$N50,$O$46&gt;$O50))),1,"")</f>
        <v/>
      </c>
      <c r="DD50" s="17" t="str">
        <f>IF(AND(Участники!$A50&lt;&gt;"",OR($N$47&gt;$N50,AND($N$47=$N50,$O$47&gt;$O50))),1,"")</f>
        <v/>
      </c>
      <c r="DE50" s="17" t="str">
        <f>IF(AND(Участники!$A50&lt;&gt;"",OR($N$48&gt;$N50,AND($N$48=$N50,$O$48&gt;$O50))),1,"")</f>
        <v/>
      </c>
      <c r="DF50" s="17" t="str">
        <f>IF(AND(Участники!$A50&lt;&gt;"",OR($N$49&gt;$N50,AND($N$49=$N50,$O$49&gt;$O50))),1,"")</f>
        <v/>
      </c>
      <c r="DG50" s="16" t="str">
        <f>IF(AND(Участники!$A50&lt;&gt;"",OR($N$50&gt;$N50,AND($N$50=$N50,$O$50&gt;$O50))),1,"")</f>
        <v/>
      </c>
      <c r="DH50" s="17" t="str">
        <f>IF(AND(Участники!$A50&lt;&gt;"",OR($N$51&gt;$N50,AND($N$51=$N50,$O$51&gt;$O50))),1,"")</f>
        <v/>
      </c>
      <c r="DI50" s="17" t="str">
        <f>IF(AND(Участники!$A50&lt;&gt;"",OR($N$52&gt;$N50,AND($N$52=$N50,$O$52&gt;$O50))),1,"")</f>
        <v/>
      </c>
      <c r="DJ50" s="17" t="str">
        <f>IF(AND(Участники!$A50&lt;&gt;"",OR($N$53&gt;$N50,AND($N$53=$N50,$O$53&gt;$O50))),1,"")</f>
        <v/>
      </c>
      <c r="DK50" s="17" t="str">
        <f>IF(AND(Участники!$A50&lt;&gt;"",OR($N$54&gt;$N50,AND($N$54=$N50,$O$54&gt;$O50))),1,"")</f>
        <v/>
      </c>
      <c r="DL50" s="17" t="str">
        <f>IF(AND(Участники!$A50&lt;&gt;"",OR($N$55&gt;$N50,AND($N$55=$N50,$O$55&gt;$O50))),1,"")</f>
        <v/>
      </c>
      <c r="DM50" s="17" t="str">
        <f>IF(AND(Участники!$A50&lt;&gt;"",OR($N$56&gt;$N50,AND($N$56=$N50,$O$56&gt;$O50))),1,"")</f>
        <v/>
      </c>
      <c r="DN50" s="17" t="str">
        <f>IF(AND(Участники!$A50&lt;&gt;"",OR($N$57&gt;$N50,AND($N$57=$N50,$O$57&gt;$O50))),1,"")</f>
        <v/>
      </c>
      <c r="DO50" s="17" t="str">
        <f>IF(AND(Участники!$A50&lt;&gt;"",OR($N$58&gt;$N50,AND($N$58=$N50,$O$58&gt;$O50))),1,"")</f>
        <v/>
      </c>
      <c r="DP50" s="17" t="str">
        <f>IF(AND(Участники!$A50&lt;&gt;"",OR($N$59&gt;$N50,AND($N$59=$N50,$O$59&gt;$O50))),1,"")</f>
        <v/>
      </c>
      <c r="DQ50" s="17" t="str">
        <f>IF(AND(Участники!$A50&lt;&gt;"",OR($N$60&gt;$N50,AND($N$60=$N50,$O$60&gt;$O50))),1,"")</f>
        <v/>
      </c>
    </row>
    <row r="51" spans="1:121" x14ac:dyDescent="0.25">
      <c r="A51" s="29" t="str">
        <f>IF(Участники!A51="","",Участники!A51)</f>
        <v/>
      </c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15" t="str">
        <f>IF(Участники!A51="","",COUNTA(B51:M51))</f>
        <v/>
      </c>
      <c r="O51" s="15" t="str">
        <f>IF(Участники!A51="","",SUMPRODUCT(B$8:M$8,B111:M111))</f>
        <v/>
      </c>
      <c r="P51" s="15" t="str">
        <f>IF(Участники!A51="","",IF($BH$61+1=Участники!$B$6-DH$61,$BH$61+1,CONCATENATE($BH$61+1,"-",Участники!$B$6-DH$61)))</f>
        <v/>
      </c>
      <c r="T51" s="17" t="str">
        <f>IF(AND(Участники!$A51&lt;&gt;"",OR($N$11&lt;$N51,AND($N$11=$N51,$O$11&lt;$O51))),1,"")</f>
        <v/>
      </c>
      <c r="U51" s="17" t="str">
        <f>IF(AND(Участники!$A51&lt;&gt;"",OR($N$12&lt;$N51,AND($N$12=$N51,$O$12&lt;$O51))),1,"")</f>
        <v/>
      </c>
      <c r="V51" s="17" t="str">
        <f>IF(AND(Участники!$A51&lt;&gt;"",OR($N$13&lt;$N51,AND($N$13=$N51,$O$13&lt;$O51))),1,"")</f>
        <v/>
      </c>
      <c r="W51" s="17" t="str">
        <f>IF(AND(Участники!$A51&lt;&gt;"",OR($N$14&lt;$N51,AND($N$14=$N51,$O$14&lt;$O51))),1,"")</f>
        <v/>
      </c>
      <c r="X51" s="17" t="str">
        <f>IF(AND(Участники!$A51&lt;&gt;"",OR($N$15&lt;$N51,AND($N$15=$N51,$O$15&lt;$O51))),1,"")</f>
        <v/>
      </c>
      <c r="Y51" s="17" t="str">
        <f>IF(AND(Участники!$A51&lt;&gt;"",OR($N$16&lt;$N51,AND($N$16=$N51,$O$16&lt;$O51))),1,"")</f>
        <v/>
      </c>
      <c r="Z51" s="17" t="str">
        <f>IF(AND(Участники!$A51&lt;&gt;"",OR($N$17&lt;$N51,AND($N$17=$N51,$O$17&lt;$O51))),1,"")</f>
        <v/>
      </c>
      <c r="AA51" s="17" t="str">
        <f>IF(AND(Участники!$A51&lt;&gt;"",OR($N$18&lt;$N51,AND($N$18=$N51,$O$18&lt;$O51))),1,"")</f>
        <v/>
      </c>
      <c r="AB51" s="17" t="str">
        <f>IF(AND(Участники!$A51&lt;&gt;"",OR($N$19&lt;$N51,AND($N$19=$N51,$O$19&lt;$O51))),1,"")</f>
        <v/>
      </c>
      <c r="AC51" s="17" t="str">
        <f>IF(AND(Участники!$A51&lt;&gt;"",OR($N$20&lt;$N51,AND($N$20=$N51,$O$20&lt;$O51))),1,"")</f>
        <v/>
      </c>
      <c r="AD51" s="17" t="str">
        <f>IF(AND(Участники!$A51&lt;&gt;"",OR($N$21&lt;$N51,AND($N$21=$N51,$O$21&lt;$O51))),1,"")</f>
        <v/>
      </c>
      <c r="AE51" s="17" t="str">
        <f>IF(AND(Участники!$A51&lt;&gt;"",OR($N$22&lt;$N51,AND($N$22=$N51,$O$22&lt;$O51))),1,"")</f>
        <v/>
      </c>
      <c r="AF51" s="17" t="str">
        <f>IF(AND(Участники!$A51&lt;&gt;"",OR($N$23&lt;$N51,AND($N$23=$N51,$O$23&lt;$O51))),1,"")</f>
        <v/>
      </c>
      <c r="AG51" s="17" t="str">
        <f>IF(AND(Участники!$A51&lt;&gt;"",OR($N$24&lt;$N51,AND($N$24=$N51,$O$24&lt;$O51))),1,"")</f>
        <v/>
      </c>
      <c r="AH51" s="17" t="str">
        <f>IF(AND(Участники!$A51&lt;&gt;"",OR($N$25&lt;$N51,AND($N$25=$N51,$O$25&lt;$O51))),1,"")</f>
        <v/>
      </c>
      <c r="AI51" s="17" t="str">
        <f>IF(AND(Участники!$A51&lt;&gt;"",OR($N$26&lt;$N51,AND($N$26=$N51,$O$26&lt;$O51))),1,"")</f>
        <v/>
      </c>
      <c r="AJ51" s="17" t="str">
        <f>IF(AND(Участники!$A51&lt;&gt;"",OR($N$27&lt;$N51,AND($N$27=$N51,$O$27&lt;$O51))),1,"")</f>
        <v/>
      </c>
      <c r="AK51" s="17" t="str">
        <f>IF(AND(Участники!$A51&lt;&gt;"",OR($N$28&lt;$N51,AND($N$28=$N51,$O$28&lt;$O51))),1,"")</f>
        <v/>
      </c>
      <c r="AL51" s="17" t="str">
        <f>IF(AND(Участники!$A51&lt;&gt;"",OR($N$29&lt;$N51,AND($N$29=$N51,$O$29&lt;$O51))),1,"")</f>
        <v/>
      </c>
      <c r="AM51" s="17" t="str">
        <f>IF(AND(Участники!$A51&lt;&gt;"",OR($N$30&lt;$N51,AND($N$30=$N51,$O$30&lt;$O51))),1,"")</f>
        <v/>
      </c>
      <c r="AN51" s="17" t="str">
        <f>IF(AND(Участники!$A51&lt;&gt;"",OR($N$31&lt;$N51,AND($N$31=$N51,$O$31&lt;$O51))),1,"")</f>
        <v/>
      </c>
      <c r="AO51" s="17" t="str">
        <f>IF(AND(Участники!$A51&lt;&gt;"",OR($N$32&lt;$N51,AND($N$32=$N51,$O$32&lt;$O51))),1,"")</f>
        <v/>
      </c>
      <c r="AP51" s="17" t="str">
        <f>IF(AND(Участники!$A51&lt;&gt;"",OR($N$33&lt;$N51,AND($N$33=$N51,$O$33&lt;$O51))),1,"")</f>
        <v/>
      </c>
      <c r="AQ51" s="17" t="str">
        <f>IF(AND(Участники!$A51&lt;&gt;"",OR($N$34&lt;$N51,AND($N$34=$N51,$O$34&lt;$O51))),1,"")</f>
        <v/>
      </c>
      <c r="AR51" s="17" t="str">
        <f>IF(AND(Участники!$A51&lt;&gt;"",OR($N$35&lt;$N51,AND($N$35=$N51,$O$35&lt;$O51))),1,"")</f>
        <v/>
      </c>
      <c r="AS51" s="17" t="str">
        <f>IF(AND(Участники!$A51&lt;&gt;"",OR($N$36&lt;$N51,AND($N$36=$N51,$O$36&lt;$O51))),1,"")</f>
        <v/>
      </c>
      <c r="AT51" s="17" t="str">
        <f>IF(AND(Участники!$A51&lt;&gt;"",OR($N$37&lt;$N51,AND($N$37=$N51,$O$37&lt;$O51))),1,"")</f>
        <v/>
      </c>
      <c r="AU51" s="17" t="str">
        <f>IF(AND(Участники!$A51&lt;&gt;"",OR($N$38&lt;$N51,AND($N$38=$N51,$O$38&lt;$O51))),1,"")</f>
        <v/>
      </c>
      <c r="AV51" s="17" t="str">
        <f>IF(AND(Участники!$A51&lt;&gt;"",OR($N$39&lt;$N51,AND($N$39=$N51,$O$39&lt;$O51))),1,"")</f>
        <v/>
      </c>
      <c r="AW51" s="17" t="str">
        <f>IF(AND(Участники!$A51&lt;&gt;"",OR($N$40&lt;$N51,AND($N$40=$N51,$O$40&lt;$O51))),1,"")</f>
        <v/>
      </c>
      <c r="AX51" s="17" t="str">
        <f>IF(AND(Участники!$A51&lt;&gt;"",OR($N$41&lt;$N51,AND($N$41=$N51,$O$41&lt;$O51))),1,"")</f>
        <v/>
      </c>
      <c r="AY51" s="17" t="str">
        <f>IF(AND(Участники!$A51&lt;&gt;"",OR($N$42&lt;$N51,AND($N$42=$N51,$O$42&lt;$O51))),1,"")</f>
        <v/>
      </c>
      <c r="AZ51" s="17" t="str">
        <f>IF(AND(Участники!$A51&lt;&gt;"",OR($N$43&lt;$N51,AND($N$43=$N51,$O$43&lt;$O51))),1,"")</f>
        <v/>
      </c>
      <c r="BA51" s="17" t="str">
        <f>IF(AND(Участники!$A51&lt;&gt;"",OR($N$44&lt;$N51,AND($N$44=$N51,$O$44&lt;$O51))),1,"")</f>
        <v/>
      </c>
      <c r="BB51" s="17" t="str">
        <f>IF(AND(Участники!$A51&lt;&gt;"",OR($N$45&lt;$N51,AND($N$45=$N51,$O$45&lt;$O51))),1,"")</f>
        <v/>
      </c>
      <c r="BC51" s="17" t="str">
        <f>IF(AND(Участники!$A51&lt;&gt;"",OR($N$46&lt;$N51,AND($N$46=$N51,$O$46&lt;$O51))),1,"")</f>
        <v/>
      </c>
      <c r="BD51" s="17" t="str">
        <f>IF(AND(Участники!$A51&lt;&gt;"",OR($N$47&lt;$N51,AND($N$47=$N51,$O$47&lt;$O51))),1,"")</f>
        <v/>
      </c>
      <c r="BE51" s="17" t="str">
        <f>IF(AND(Участники!$A51&lt;&gt;"",OR($N$48&lt;$N51,AND($N$48=$N51,$O$48&lt;$O51))),1,"")</f>
        <v/>
      </c>
      <c r="BF51" s="17" t="str">
        <f>IF(AND(Участники!$A51&lt;&gt;"",OR($N$49&lt;$N51,AND($N$49=$N51,$O$49&lt;$O51))),1,"")</f>
        <v/>
      </c>
      <c r="BG51" s="17" t="str">
        <f>IF(AND(Участники!$A51&lt;&gt;"",OR($N$50&lt;$N51,AND($N$50=$N51,$O$50&lt;$O51))),1,"")</f>
        <v/>
      </c>
      <c r="BH51" s="16" t="str">
        <f>IF(AND(Участники!$A51&lt;&gt;"",OR($N$51&lt;$N51,AND($N$51=$N51,$O$51&lt;$O51))),1,"")</f>
        <v/>
      </c>
      <c r="BI51" s="17" t="str">
        <f>IF(AND(Участники!$A51&lt;&gt;"",OR($N$52&lt;$N51,AND($N$52=$N51,$O$52&lt;$O51))),1,"")</f>
        <v/>
      </c>
      <c r="BJ51" s="17" t="str">
        <f>IF(AND(Участники!$A51&lt;&gt;"",OR($N$53&lt;$N51,AND($N$53=$N51,$O$53&lt;$O51))),1,"")</f>
        <v/>
      </c>
      <c r="BK51" s="17" t="str">
        <f>IF(AND(Участники!$A51&lt;&gt;"",OR($N$54&lt;$N51,AND($N$54=$N51,$O$54&lt;$O51))),1,"")</f>
        <v/>
      </c>
      <c r="BL51" s="17" t="str">
        <f>IF(AND(Участники!$A51&lt;&gt;"",OR($N$55&lt;$N51,AND($N$55=$N51,$O$55&lt;$O51))),1,"")</f>
        <v/>
      </c>
      <c r="BM51" s="17" t="str">
        <f>IF(AND(Участники!$A51&lt;&gt;"",OR($N$56&lt;$N51,AND($N$56=$N51,$O$56&lt;$O51))),1,"")</f>
        <v/>
      </c>
      <c r="BN51" s="17" t="str">
        <f>IF(AND(Участники!$A51&lt;&gt;"",OR($N$57&lt;$N51,AND($N$57=$N51,$O$57&lt;$O51))),1,"")</f>
        <v/>
      </c>
      <c r="BO51" s="17" t="str">
        <f>IF(AND(Участники!$A51&lt;&gt;"",OR($N$58&lt;$N51,AND($N$58=$N51,$O$58&lt;$O51))),1,"")</f>
        <v/>
      </c>
      <c r="BP51" s="17" t="str">
        <f>IF(AND(Участники!$A51&lt;&gt;"",OR($N$59&lt;$N51,AND($N$59=$N51,$O$59&lt;$O51))),1,"")</f>
        <v/>
      </c>
      <c r="BQ51" s="17" t="str">
        <f>IF(AND(Участники!$A51&lt;&gt;"",OR($N$60&lt;$N51,AND($N$60=$N51,$O$60&lt;$O51))),1,"")</f>
        <v/>
      </c>
      <c r="BT51" s="17" t="str">
        <f>IF(AND(Участники!$A51&lt;&gt;"",OR($N$11&gt;$N51,AND($N$11=$N51,$O$11&gt;$O51))),1,"")</f>
        <v/>
      </c>
      <c r="BU51" s="17" t="str">
        <f>IF(AND(Участники!$A51&lt;&gt;"",OR($N$12&gt;$N51,AND($N$12=$N51,$O$12&gt;$O51))),1,"")</f>
        <v/>
      </c>
      <c r="BV51" s="17" t="str">
        <f>IF(AND(Участники!$A51&lt;&gt;"",OR($N$13&gt;$N51,AND($N$13=$N51,$O$13&gt;$O51))),1,"")</f>
        <v/>
      </c>
      <c r="BW51" s="17" t="str">
        <f>IF(AND(Участники!$A51&lt;&gt;"",OR($N$14&gt;$N51,AND($N$14=$N51,$O$14&gt;$O51))),1,"")</f>
        <v/>
      </c>
      <c r="BX51" s="17" t="str">
        <f>IF(AND(Участники!$A51&lt;&gt;"",OR($N$15&gt;$N51,AND($N$15=$N51,$O$15&gt;$O51))),1,"")</f>
        <v/>
      </c>
      <c r="BY51" s="17" t="str">
        <f>IF(AND(Участники!$A51&lt;&gt;"",OR($N$16&gt;$N51,AND($N$16=$N51,$O$16&gt;$O51))),1,"")</f>
        <v/>
      </c>
      <c r="BZ51" s="17" t="str">
        <f>IF(AND(Участники!$A51&lt;&gt;"",OR($N$17&gt;$N51,AND($N$17=$N51,$O$17&gt;$O51))),1,"")</f>
        <v/>
      </c>
      <c r="CA51" s="17" t="str">
        <f>IF(AND(Участники!$A51&lt;&gt;"",OR($N$18&gt;$N51,AND($N$18=$N51,$O$18&gt;$O51))),1,"")</f>
        <v/>
      </c>
      <c r="CB51" s="17" t="str">
        <f>IF(AND(Участники!$A51&lt;&gt;"",OR($N$19&gt;$N51,AND($N$19=$N51,$O$19&gt;$O51))),1,"")</f>
        <v/>
      </c>
      <c r="CC51" s="17" t="str">
        <f>IF(AND(Участники!$A51&lt;&gt;"",OR($N$20&gt;$N51,AND($N$20=$N51,$O$20&gt;$O51))),1,"")</f>
        <v/>
      </c>
      <c r="CD51" s="17" t="str">
        <f>IF(AND(Участники!$A51&lt;&gt;"",OR($N$21&gt;$N51,AND($N$21=$N51,$O$21&gt;$O51))),1,"")</f>
        <v/>
      </c>
      <c r="CE51" s="17" t="str">
        <f>IF(AND(Участники!$A51&lt;&gt;"",OR($N$22&gt;$N51,AND($N$22=$N51,$O$22&gt;$O51))),1,"")</f>
        <v/>
      </c>
      <c r="CF51" s="17" t="str">
        <f>IF(AND(Участники!$A51&lt;&gt;"",OR($N$23&gt;$N51,AND($N$23=$N51,$O$23&gt;$O51))),1,"")</f>
        <v/>
      </c>
      <c r="CG51" s="17" t="str">
        <f>IF(AND(Участники!$A51&lt;&gt;"",OR($N$24&gt;$N51,AND($N$24=$N51,$O$24&gt;$O51))),1,"")</f>
        <v/>
      </c>
      <c r="CH51" s="17" t="str">
        <f>IF(AND(Участники!$A51&lt;&gt;"",OR($N$25&gt;$N51,AND($N$25=$N51,$O$25&gt;$O51))),1,"")</f>
        <v/>
      </c>
      <c r="CI51" s="17" t="str">
        <f>IF(AND(Участники!$A51&lt;&gt;"",OR($N$26&gt;$N51,AND($N$26=$N51,$O$26&gt;$O51))),1,"")</f>
        <v/>
      </c>
      <c r="CJ51" s="17" t="str">
        <f>IF(AND(Участники!$A51&lt;&gt;"",OR($N$27&gt;$N51,AND($N$27=$N51,$O$27&gt;$O51))),1,"")</f>
        <v/>
      </c>
      <c r="CK51" s="17" t="str">
        <f>IF(AND(Участники!$A51&lt;&gt;"",OR($N$28&gt;$N51,AND($N$28=$N51,$O$28&gt;$O51))),1,"")</f>
        <v/>
      </c>
      <c r="CL51" s="17" t="str">
        <f>IF(AND(Участники!$A51&lt;&gt;"",OR($N$29&gt;$N51,AND($N$29=$N51,$O$29&gt;$O51))),1,"")</f>
        <v/>
      </c>
      <c r="CM51" s="17" t="str">
        <f>IF(AND(Участники!$A51&lt;&gt;"",OR($N$30&gt;$N51,AND($N$30=$N51,$O$30&gt;$O51))),1,"")</f>
        <v/>
      </c>
      <c r="CN51" s="17" t="str">
        <f>IF(AND(Участники!$A51&lt;&gt;"",OR($N$31&gt;$N51,AND($N$31=$N51,$O$31&gt;$O51))),1,"")</f>
        <v/>
      </c>
      <c r="CO51" s="17" t="str">
        <f>IF(AND(Участники!$A51&lt;&gt;"",OR($N$32&gt;$N51,AND($N$32=$N51,$O$32&gt;$O51))),1,"")</f>
        <v/>
      </c>
      <c r="CP51" s="17" t="str">
        <f>IF(AND(Участники!$A51&lt;&gt;"",OR($N$33&gt;$N51,AND($N$33=$N51,$O$33&gt;$O51))),1,"")</f>
        <v/>
      </c>
      <c r="CQ51" s="17" t="str">
        <f>IF(AND(Участники!$A51&lt;&gt;"",OR($N$34&gt;$N51,AND($N$34=$N51,$O$34&gt;$O51))),1,"")</f>
        <v/>
      </c>
      <c r="CR51" s="17" t="str">
        <f>IF(AND(Участники!$A51&lt;&gt;"",OR($N$35&gt;$N51,AND($N$35=$N51,$O$35&gt;$O51))),1,"")</f>
        <v/>
      </c>
      <c r="CS51" s="17" t="str">
        <f>IF(AND(Участники!$A51&lt;&gt;"",OR($N$36&gt;$N51,AND($N$36=$N51,$O$36&gt;$O51))),1,"")</f>
        <v/>
      </c>
      <c r="CT51" s="17" t="str">
        <f>IF(AND(Участники!$A51&lt;&gt;"",OR($N$37&gt;$N51,AND($N$37=$N51,$O$37&gt;$O51))),1,"")</f>
        <v/>
      </c>
      <c r="CU51" s="17" t="str">
        <f>IF(AND(Участники!$A51&lt;&gt;"",OR($N$38&gt;$N51,AND($N$38=$N51,$O$38&gt;$O51))),1,"")</f>
        <v/>
      </c>
      <c r="CV51" s="17" t="str">
        <f>IF(AND(Участники!$A51&lt;&gt;"",OR($N$39&gt;$N51,AND($N$39=$N51,$O$39&gt;$O51))),1,"")</f>
        <v/>
      </c>
      <c r="CW51" s="17" t="str">
        <f>IF(AND(Участники!$A51&lt;&gt;"",OR($N$40&gt;$N51,AND($N$40=$N51,$O$40&gt;$O51))),1,"")</f>
        <v/>
      </c>
      <c r="CX51" s="17" t="str">
        <f>IF(AND(Участники!$A51&lt;&gt;"",OR($N$41&gt;$N51,AND($N$41=$N51,$O$41&gt;$O51))),1,"")</f>
        <v/>
      </c>
      <c r="CY51" s="17" t="str">
        <f>IF(AND(Участники!$A51&lt;&gt;"",OR($N$42&gt;$N51,AND($N$42=$N51,$O$42&gt;$O51))),1,"")</f>
        <v/>
      </c>
      <c r="CZ51" s="17" t="str">
        <f>IF(AND(Участники!$A51&lt;&gt;"",OR($N$43&gt;$N51,AND($N$43=$N51,$O$43&gt;$O51))),1,"")</f>
        <v/>
      </c>
      <c r="DA51" s="17" t="str">
        <f>IF(AND(Участники!$A51&lt;&gt;"",OR($N$44&gt;$N51,AND($N$44=$N51,$O$44&gt;$O51))),1,"")</f>
        <v/>
      </c>
      <c r="DB51" s="17" t="str">
        <f>IF(AND(Участники!$A51&lt;&gt;"",OR($N$45&gt;$N51,AND($N$45=$N51,$O$45&gt;$O51))),1,"")</f>
        <v/>
      </c>
      <c r="DC51" s="17" t="str">
        <f>IF(AND(Участники!$A51&lt;&gt;"",OR($N$46&gt;$N51,AND($N$46=$N51,$O$46&gt;$O51))),1,"")</f>
        <v/>
      </c>
      <c r="DD51" s="17" t="str">
        <f>IF(AND(Участники!$A51&lt;&gt;"",OR($N$47&gt;$N51,AND($N$47=$N51,$O$47&gt;$O51))),1,"")</f>
        <v/>
      </c>
      <c r="DE51" s="17" t="str">
        <f>IF(AND(Участники!$A51&lt;&gt;"",OR($N$48&gt;$N51,AND($N$48=$N51,$O$48&gt;$O51))),1,"")</f>
        <v/>
      </c>
      <c r="DF51" s="17" t="str">
        <f>IF(AND(Участники!$A51&lt;&gt;"",OR($N$49&gt;$N51,AND($N$49=$N51,$O$49&gt;$O51))),1,"")</f>
        <v/>
      </c>
      <c r="DG51" s="17" t="str">
        <f>IF(AND(Участники!$A51&lt;&gt;"",OR($N$50&gt;$N51,AND($N$50=$N51,$O$50&gt;$O51))),1,"")</f>
        <v/>
      </c>
      <c r="DH51" s="16" t="str">
        <f>IF(AND(Участники!$A51&lt;&gt;"",OR($N$51&gt;$N51,AND($N$51=$N51,$O$51&gt;$O51))),1,"")</f>
        <v/>
      </c>
      <c r="DI51" s="17" t="str">
        <f>IF(AND(Участники!$A51&lt;&gt;"",OR($N$52&gt;$N51,AND($N$52=$N51,$O$52&gt;$O51))),1,"")</f>
        <v/>
      </c>
      <c r="DJ51" s="17" t="str">
        <f>IF(AND(Участники!$A51&lt;&gt;"",OR($N$53&gt;$N51,AND($N$53=$N51,$O$53&gt;$O51))),1,"")</f>
        <v/>
      </c>
      <c r="DK51" s="17" t="str">
        <f>IF(AND(Участники!$A51&lt;&gt;"",OR($N$54&gt;$N51,AND($N$54=$N51,$O$54&gt;$O51))),1,"")</f>
        <v/>
      </c>
      <c r="DL51" s="17" t="str">
        <f>IF(AND(Участники!$A51&lt;&gt;"",OR($N$55&gt;$N51,AND($N$55=$N51,$O$55&gt;$O51))),1,"")</f>
        <v/>
      </c>
      <c r="DM51" s="17" t="str">
        <f>IF(AND(Участники!$A51&lt;&gt;"",OR($N$56&gt;$N51,AND($N$56=$N51,$O$56&gt;$O51))),1,"")</f>
        <v/>
      </c>
      <c r="DN51" s="17" t="str">
        <f>IF(AND(Участники!$A51&lt;&gt;"",OR($N$57&gt;$N51,AND($N$57=$N51,$O$57&gt;$O51))),1,"")</f>
        <v/>
      </c>
      <c r="DO51" s="17" t="str">
        <f>IF(AND(Участники!$A51&lt;&gt;"",OR($N$58&gt;$N51,AND($N$58=$N51,$O$58&gt;$O51))),1,"")</f>
        <v/>
      </c>
      <c r="DP51" s="17" t="str">
        <f>IF(AND(Участники!$A51&lt;&gt;"",OR($N$59&gt;$N51,AND($N$59=$N51,$O$59&gt;$O51))),1,"")</f>
        <v/>
      </c>
      <c r="DQ51" s="17" t="str">
        <f>IF(AND(Участники!$A51&lt;&gt;"",OR($N$60&gt;$N51,AND($N$60=$N51,$O$60&gt;$O51))),1,"")</f>
        <v/>
      </c>
    </row>
    <row r="52" spans="1:121" x14ac:dyDescent="0.25">
      <c r="A52" s="29" t="str">
        <f>IF(Участники!A52="","",Участники!A52)</f>
        <v/>
      </c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15" t="str">
        <f>IF(Участники!A52="","",COUNTA(B52:M52))</f>
        <v/>
      </c>
      <c r="O52" s="15" t="str">
        <f>IF(Участники!A52="","",SUMPRODUCT(B$8:M$8,B112:M112))</f>
        <v/>
      </c>
      <c r="P52" s="15" t="str">
        <f>IF(Участники!A52="","",IF($BI$61+1=Участники!$B$6-DI$61,$BI$61+1,CONCATENATE($BI$61+1,"-",Участники!$B$6-DI$61)))</f>
        <v/>
      </c>
      <c r="T52" s="17" t="str">
        <f>IF(AND(Участники!$A52&lt;&gt;"",OR($N$11&lt;$N52,AND($N$11=$N52,$O$11&lt;$O52))),1,"")</f>
        <v/>
      </c>
      <c r="U52" s="17" t="str">
        <f>IF(AND(Участники!$A52&lt;&gt;"",OR($N$12&lt;$N52,AND($N$12=$N52,$O$12&lt;$O52))),1,"")</f>
        <v/>
      </c>
      <c r="V52" s="17" t="str">
        <f>IF(AND(Участники!$A52&lt;&gt;"",OR($N$13&lt;$N52,AND($N$13=$N52,$O$13&lt;$O52))),1,"")</f>
        <v/>
      </c>
      <c r="W52" s="17" t="str">
        <f>IF(AND(Участники!$A52&lt;&gt;"",OR($N$14&lt;$N52,AND($N$14=$N52,$O$14&lt;$O52))),1,"")</f>
        <v/>
      </c>
      <c r="X52" s="17" t="str">
        <f>IF(AND(Участники!$A52&lt;&gt;"",OR($N$15&lt;$N52,AND($N$15=$N52,$O$15&lt;$O52))),1,"")</f>
        <v/>
      </c>
      <c r="Y52" s="17" t="str">
        <f>IF(AND(Участники!$A52&lt;&gt;"",OR($N$16&lt;$N52,AND($N$16=$N52,$O$16&lt;$O52))),1,"")</f>
        <v/>
      </c>
      <c r="Z52" s="17" t="str">
        <f>IF(AND(Участники!$A52&lt;&gt;"",OR($N$17&lt;$N52,AND($N$17=$N52,$O$17&lt;$O52))),1,"")</f>
        <v/>
      </c>
      <c r="AA52" s="17" t="str">
        <f>IF(AND(Участники!$A52&lt;&gt;"",OR($N$18&lt;$N52,AND($N$18=$N52,$O$18&lt;$O52))),1,"")</f>
        <v/>
      </c>
      <c r="AB52" s="17" t="str">
        <f>IF(AND(Участники!$A52&lt;&gt;"",OR($N$19&lt;$N52,AND($N$19=$N52,$O$19&lt;$O52))),1,"")</f>
        <v/>
      </c>
      <c r="AC52" s="17" t="str">
        <f>IF(AND(Участники!$A52&lt;&gt;"",OR($N$20&lt;$N52,AND($N$20=$N52,$O$20&lt;$O52))),1,"")</f>
        <v/>
      </c>
      <c r="AD52" s="17" t="str">
        <f>IF(AND(Участники!$A52&lt;&gt;"",OR($N$21&lt;$N52,AND($N$21=$N52,$O$21&lt;$O52))),1,"")</f>
        <v/>
      </c>
      <c r="AE52" s="17" t="str">
        <f>IF(AND(Участники!$A52&lt;&gt;"",OR($N$22&lt;$N52,AND($N$22=$N52,$O$22&lt;$O52))),1,"")</f>
        <v/>
      </c>
      <c r="AF52" s="17" t="str">
        <f>IF(AND(Участники!$A52&lt;&gt;"",OR($N$23&lt;$N52,AND($N$23=$N52,$O$23&lt;$O52))),1,"")</f>
        <v/>
      </c>
      <c r="AG52" s="17" t="str">
        <f>IF(AND(Участники!$A52&lt;&gt;"",OR($N$24&lt;$N52,AND($N$24=$N52,$O$24&lt;$O52))),1,"")</f>
        <v/>
      </c>
      <c r="AH52" s="17" t="str">
        <f>IF(AND(Участники!$A52&lt;&gt;"",OR($N$25&lt;$N52,AND($N$25=$N52,$O$25&lt;$O52))),1,"")</f>
        <v/>
      </c>
      <c r="AI52" s="17" t="str">
        <f>IF(AND(Участники!$A52&lt;&gt;"",OR($N$26&lt;$N52,AND($N$26=$N52,$O$26&lt;$O52))),1,"")</f>
        <v/>
      </c>
      <c r="AJ52" s="17" t="str">
        <f>IF(AND(Участники!$A52&lt;&gt;"",OR($N$27&lt;$N52,AND($N$27=$N52,$O$27&lt;$O52))),1,"")</f>
        <v/>
      </c>
      <c r="AK52" s="17" t="str">
        <f>IF(AND(Участники!$A52&lt;&gt;"",OR($N$28&lt;$N52,AND($N$28=$N52,$O$28&lt;$O52))),1,"")</f>
        <v/>
      </c>
      <c r="AL52" s="17" t="str">
        <f>IF(AND(Участники!$A52&lt;&gt;"",OR($N$29&lt;$N52,AND($N$29=$N52,$O$29&lt;$O52))),1,"")</f>
        <v/>
      </c>
      <c r="AM52" s="17" t="str">
        <f>IF(AND(Участники!$A52&lt;&gt;"",OR($N$30&lt;$N52,AND($N$30=$N52,$O$30&lt;$O52))),1,"")</f>
        <v/>
      </c>
      <c r="AN52" s="17" t="str">
        <f>IF(AND(Участники!$A52&lt;&gt;"",OR($N$31&lt;$N52,AND($N$31=$N52,$O$31&lt;$O52))),1,"")</f>
        <v/>
      </c>
      <c r="AO52" s="17" t="str">
        <f>IF(AND(Участники!$A52&lt;&gt;"",OR($N$32&lt;$N52,AND($N$32=$N52,$O$32&lt;$O52))),1,"")</f>
        <v/>
      </c>
      <c r="AP52" s="17" t="str">
        <f>IF(AND(Участники!$A52&lt;&gt;"",OR($N$33&lt;$N52,AND($N$33=$N52,$O$33&lt;$O52))),1,"")</f>
        <v/>
      </c>
      <c r="AQ52" s="17" t="str">
        <f>IF(AND(Участники!$A52&lt;&gt;"",OR($N$34&lt;$N52,AND($N$34=$N52,$O$34&lt;$O52))),1,"")</f>
        <v/>
      </c>
      <c r="AR52" s="17" t="str">
        <f>IF(AND(Участники!$A52&lt;&gt;"",OR($N$35&lt;$N52,AND($N$35=$N52,$O$35&lt;$O52))),1,"")</f>
        <v/>
      </c>
      <c r="AS52" s="17" t="str">
        <f>IF(AND(Участники!$A52&lt;&gt;"",OR($N$36&lt;$N52,AND($N$36=$N52,$O$36&lt;$O52))),1,"")</f>
        <v/>
      </c>
      <c r="AT52" s="17" t="str">
        <f>IF(AND(Участники!$A52&lt;&gt;"",OR($N$37&lt;$N52,AND($N$37=$N52,$O$37&lt;$O52))),1,"")</f>
        <v/>
      </c>
      <c r="AU52" s="17" t="str">
        <f>IF(AND(Участники!$A52&lt;&gt;"",OR($N$38&lt;$N52,AND($N$38=$N52,$O$38&lt;$O52))),1,"")</f>
        <v/>
      </c>
      <c r="AV52" s="17" t="str">
        <f>IF(AND(Участники!$A52&lt;&gt;"",OR($N$39&lt;$N52,AND($N$39=$N52,$O$39&lt;$O52))),1,"")</f>
        <v/>
      </c>
      <c r="AW52" s="17" t="str">
        <f>IF(AND(Участники!$A52&lt;&gt;"",OR($N$40&lt;$N52,AND($N$40=$N52,$O$40&lt;$O52))),1,"")</f>
        <v/>
      </c>
      <c r="AX52" s="17" t="str">
        <f>IF(AND(Участники!$A52&lt;&gt;"",OR($N$41&lt;$N52,AND($N$41=$N52,$O$41&lt;$O52))),1,"")</f>
        <v/>
      </c>
      <c r="AY52" s="17" t="str">
        <f>IF(AND(Участники!$A52&lt;&gt;"",OR($N$42&lt;$N52,AND($N$42=$N52,$O$42&lt;$O52))),1,"")</f>
        <v/>
      </c>
      <c r="AZ52" s="17" t="str">
        <f>IF(AND(Участники!$A52&lt;&gt;"",OR($N$43&lt;$N52,AND($N$43=$N52,$O$43&lt;$O52))),1,"")</f>
        <v/>
      </c>
      <c r="BA52" s="17" t="str">
        <f>IF(AND(Участники!$A52&lt;&gt;"",OR($N$44&lt;$N52,AND($N$44=$N52,$O$44&lt;$O52))),1,"")</f>
        <v/>
      </c>
      <c r="BB52" s="17" t="str">
        <f>IF(AND(Участники!$A52&lt;&gt;"",OR($N$45&lt;$N52,AND($N$45=$N52,$O$45&lt;$O52))),1,"")</f>
        <v/>
      </c>
      <c r="BC52" s="17" t="str">
        <f>IF(AND(Участники!$A52&lt;&gt;"",OR($N$46&lt;$N52,AND($N$46=$N52,$O$46&lt;$O52))),1,"")</f>
        <v/>
      </c>
      <c r="BD52" s="17" t="str">
        <f>IF(AND(Участники!$A52&lt;&gt;"",OR($N$47&lt;$N52,AND($N$47=$N52,$O$47&lt;$O52))),1,"")</f>
        <v/>
      </c>
      <c r="BE52" s="17" t="str">
        <f>IF(AND(Участники!$A52&lt;&gt;"",OR($N$48&lt;$N52,AND($N$48=$N52,$O$48&lt;$O52))),1,"")</f>
        <v/>
      </c>
      <c r="BF52" s="17" t="str">
        <f>IF(AND(Участники!$A52&lt;&gt;"",OR($N$49&lt;$N52,AND($N$49=$N52,$O$49&lt;$O52))),1,"")</f>
        <v/>
      </c>
      <c r="BG52" s="17" t="str">
        <f>IF(AND(Участники!$A52&lt;&gt;"",OR($N$50&lt;$N52,AND($N$50=$N52,$O$50&lt;$O52))),1,"")</f>
        <v/>
      </c>
      <c r="BH52" s="17" t="str">
        <f>IF(AND(Участники!$A52&lt;&gt;"",OR($N$51&lt;$N52,AND($N$51=$N52,$O$51&lt;$O52))),1,"")</f>
        <v/>
      </c>
      <c r="BI52" s="16" t="str">
        <f>IF(AND(Участники!$A52&lt;&gt;"",OR($N$52&lt;$N52,AND($N$52=$N52,$O$52&lt;$O52))),1,"")</f>
        <v/>
      </c>
      <c r="BJ52" s="17" t="str">
        <f>IF(AND(Участники!$A52&lt;&gt;"",OR($N$53&lt;$N52,AND($N$53=$N52,$O$53&lt;$O52))),1,"")</f>
        <v/>
      </c>
      <c r="BK52" s="17" t="str">
        <f>IF(AND(Участники!$A52&lt;&gt;"",OR($N$54&lt;$N52,AND($N$54=$N52,$O$54&lt;$O52))),1,"")</f>
        <v/>
      </c>
      <c r="BL52" s="17" t="str">
        <f>IF(AND(Участники!$A52&lt;&gt;"",OR($N$55&lt;$N52,AND($N$55=$N52,$O$55&lt;$O52))),1,"")</f>
        <v/>
      </c>
      <c r="BM52" s="17" t="str">
        <f>IF(AND(Участники!$A52&lt;&gt;"",OR($N$56&lt;$N52,AND($N$56=$N52,$O$56&lt;$O52))),1,"")</f>
        <v/>
      </c>
      <c r="BN52" s="17" t="str">
        <f>IF(AND(Участники!$A52&lt;&gt;"",OR($N$57&lt;$N52,AND($N$57=$N52,$O$57&lt;$O52))),1,"")</f>
        <v/>
      </c>
      <c r="BO52" s="17" t="str">
        <f>IF(AND(Участники!$A52&lt;&gt;"",OR($N$58&lt;$N52,AND($N$58=$N52,$O$58&lt;$O52))),1,"")</f>
        <v/>
      </c>
      <c r="BP52" s="17" t="str">
        <f>IF(AND(Участники!$A52&lt;&gt;"",OR($N$59&lt;$N52,AND($N$59=$N52,$O$59&lt;$O52))),1,"")</f>
        <v/>
      </c>
      <c r="BQ52" s="17" t="str">
        <f>IF(AND(Участники!$A52&lt;&gt;"",OR($N$60&lt;$N52,AND($N$60=$N52,$O$60&lt;$O52))),1,"")</f>
        <v/>
      </c>
      <c r="BT52" s="17" t="str">
        <f>IF(AND(Участники!$A52&lt;&gt;"",OR($N$11&gt;$N52,AND($N$11=$N52,$O$11&gt;$O52))),1,"")</f>
        <v/>
      </c>
      <c r="BU52" s="17" t="str">
        <f>IF(AND(Участники!$A52&lt;&gt;"",OR($N$12&gt;$N52,AND($N$12=$N52,$O$12&gt;$O52))),1,"")</f>
        <v/>
      </c>
      <c r="BV52" s="17" t="str">
        <f>IF(AND(Участники!$A52&lt;&gt;"",OR($N$13&gt;$N52,AND($N$13=$N52,$O$13&gt;$O52))),1,"")</f>
        <v/>
      </c>
      <c r="BW52" s="17" t="str">
        <f>IF(AND(Участники!$A52&lt;&gt;"",OR($N$14&gt;$N52,AND($N$14=$N52,$O$14&gt;$O52))),1,"")</f>
        <v/>
      </c>
      <c r="BX52" s="17" t="str">
        <f>IF(AND(Участники!$A52&lt;&gt;"",OR($N$15&gt;$N52,AND($N$15=$N52,$O$15&gt;$O52))),1,"")</f>
        <v/>
      </c>
      <c r="BY52" s="17" t="str">
        <f>IF(AND(Участники!$A52&lt;&gt;"",OR($N$16&gt;$N52,AND($N$16=$N52,$O$16&gt;$O52))),1,"")</f>
        <v/>
      </c>
      <c r="BZ52" s="17" t="str">
        <f>IF(AND(Участники!$A52&lt;&gt;"",OR($N$17&gt;$N52,AND($N$17=$N52,$O$17&gt;$O52))),1,"")</f>
        <v/>
      </c>
      <c r="CA52" s="17" t="str">
        <f>IF(AND(Участники!$A52&lt;&gt;"",OR($N$18&gt;$N52,AND($N$18=$N52,$O$18&gt;$O52))),1,"")</f>
        <v/>
      </c>
      <c r="CB52" s="17" t="str">
        <f>IF(AND(Участники!$A52&lt;&gt;"",OR($N$19&gt;$N52,AND($N$19=$N52,$O$19&gt;$O52))),1,"")</f>
        <v/>
      </c>
      <c r="CC52" s="17" t="str">
        <f>IF(AND(Участники!$A52&lt;&gt;"",OR($N$20&gt;$N52,AND($N$20=$N52,$O$20&gt;$O52))),1,"")</f>
        <v/>
      </c>
      <c r="CD52" s="17" t="str">
        <f>IF(AND(Участники!$A52&lt;&gt;"",OR($N$21&gt;$N52,AND($N$21=$N52,$O$21&gt;$O52))),1,"")</f>
        <v/>
      </c>
      <c r="CE52" s="17" t="str">
        <f>IF(AND(Участники!$A52&lt;&gt;"",OR($N$22&gt;$N52,AND($N$22=$N52,$O$22&gt;$O52))),1,"")</f>
        <v/>
      </c>
      <c r="CF52" s="17" t="str">
        <f>IF(AND(Участники!$A52&lt;&gt;"",OR($N$23&gt;$N52,AND($N$23=$N52,$O$23&gt;$O52))),1,"")</f>
        <v/>
      </c>
      <c r="CG52" s="17" t="str">
        <f>IF(AND(Участники!$A52&lt;&gt;"",OR($N$24&gt;$N52,AND($N$24=$N52,$O$24&gt;$O52))),1,"")</f>
        <v/>
      </c>
      <c r="CH52" s="17" t="str">
        <f>IF(AND(Участники!$A52&lt;&gt;"",OR($N$25&gt;$N52,AND($N$25=$N52,$O$25&gt;$O52))),1,"")</f>
        <v/>
      </c>
      <c r="CI52" s="17" t="str">
        <f>IF(AND(Участники!$A52&lt;&gt;"",OR($N$26&gt;$N52,AND($N$26=$N52,$O$26&gt;$O52))),1,"")</f>
        <v/>
      </c>
      <c r="CJ52" s="17" t="str">
        <f>IF(AND(Участники!$A52&lt;&gt;"",OR($N$27&gt;$N52,AND($N$27=$N52,$O$27&gt;$O52))),1,"")</f>
        <v/>
      </c>
      <c r="CK52" s="17" t="str">
        <f>IF(AND(Участники!$A52&lt;&gt;"",OR($N$28&gt;$N52,AND($N$28=$N52,$O$28&gt;$O52))),1,"")</f>
        <v/>
      </c>
      <c r="CL52" s="17" t="str">
        <f>IF(AND(Участники!$A52&lt;&gt;"",OR($N$29&gt;$N52,AND($N$29=$N52,$O$29&gt;$O52))),1,"")</f>
        <v/>
      </c>
      <c r="CM52" s="17" t="str">
        <f>IF(AND(Участники!$A52&lt;&gt;"",OR($N$30&gt;$N52,AND($N$30=$N52,$O$30&gt;$O52))),1,"")</f>
        <v/>
      </c>
      <c r="CN52" s="17" t="str">
        <f>IF(AND(Участники!$A52&lt;&gt;"",OR($N$31&gt;$N52,AND($N$31=$N52,$O$31&gt;$O52))),1,"")</f>
        <v/>
      </c>
      <c r="CO52" s="17" t="str">
        <f>IF(AND(Участники!$A52&lt;&gt;"",OR($N$32&gt;$N52,AND($N$32=$N52,$O$32&gt;$O52))),1,"")</f>
        <v/>
      </c>
      <c r="CP52" s="17" t="str">
        <f>IF(AND(Участники!$A52&lt;&gt;"",OR($N$33&gt;$N52,AND($N$33=$N52,$O$33&gt;$O52))),1,"")</f>
        <v/>
      </c>
      <c r="CQ52" s="17" t="str">
        <f>IF(AND(Участники!$A52&lt;&gt;"",OR($N$34&gt;$N52,AND($N$34=$N52,$O$34&gt;$O52))),1,"")</f>
        <v/>
      </c>
      <c r="CR52" s="17" t="str">
        <f>IF(AND(Участники!$A52&lt;&gt;"",OR($N$35&gt;$N52,AND($N$35=$N52,$O$35&gt;$O52))),1,"")</f>
        <v/>
      </c>
      <c r="CS52" s="17" t="str">
        <f>IF(AND(Участники!$A52&lt;&gt;"",OR($N$36&gt;$N52,AND($N$36=$N52,$O$36&gt;$O52))),1,"")</f>
        <v/>
      </c>
      <c r="CT52" s="17" t="str">
        <f>IF(AND(Участники!$A52&lt;&gt;"",OR($N$37&gt;$N52,AND($N$37=$N52,$O$37&gt;$O52))),1,"")</f>
        <v/>
      </c>
      <c r="CU52" s="17" t="str">
        <f>IF(AND(Участники!$A52&lt;&gt;"",OR($N$38&gt;$N52,AND($N$38=$N52,$O$38&gt;$O52))),1,"")</f>
        <v/>
      </c>
      <c r="CV52" s="17" t="str">
        <f>IF(AND(Участники!$A52&lt;&gt;"",OR($N$39&gt;$N52,AND($N$39=$N52,$O$39&gt;$O52))),1,"")</f>
        <v/>
      </c>
      <c r="CW52" s="17" t="str">
        <f>IF(AND(Участники!$A52&lt;&gt;"",OR($N$40&gt;$N52,AND($N$40=$N52,$O$40&gt;$O52))),1,"")</f>
        <v/>
      </c>
      <c r="CX52" s="17" t="str">
        <f>IF(AND(Участники!$A52&lt;&gt;"",OR($N$41&gt;$N52,AND($N$41=$N52,$O$41&gt;$O52))),1,"")</f>
        <v/>
      </c>
      <c r="CY52" s="17" t="str">
        <f>IF(AND(Участники!$A52&lt;&gt;"",OR($N$42&gt;$N52,AND($N$42=$N52,$O$42&gt;$O52))),1,"")</f>
        <v/>
      </c>
      <c r="CZ52" s="17" t="str">
        <f>IF(AND(Участники!$A52&lt;&gt;"",OR($N$43&gt;$N52,AND($N$43=$N52,$O$43&gt;$O52))),1,"")</f>
        <v/>
      </c>
      <c r="DA52" s="17" t="str">
        <f>IF(AND(Участники!$A52&lt;&gt;"",OR($N$44&gt;$N52,AND($N$44=$N52,$O$44&gt;$O52))),1,"")</f>
        <v/>
      </c>
      <c r="DB52" s="17" t="str">
        <f>IF(AND(Участники!$A52&lt;&gt;"",OR($N$45&gt;$N52,AND($N$45=$N52,$O$45&gt;$O52))),1,"")</f>
        <v/>
      </c>
      <c r="DC52" s="17" t="str">
        <f>IF(AND(Участники!$A52&lt;&gt;"",OR($N$46&gt;$N52,AND($N$46=$N52,$O$46&gt;$O52))),1,"")</f>
        <v/>
      </c>
      <c r="DD52" s="17" t="str">
        <f>IF(AND(Участники!$A52&lt;&gt;"",OR($N$47&gt;$N52,AND($N$47=$N52,$O$47&gt;$O52))),1,"")</f>
        <v/>
      </c>
      <c r="DE52" s="17" t="str">
        <f>IF(AND(Участники!$A52&lt;&gt;"",OR($N$48&gt;$N52,AND($N$48=$N52,$O$48&gt;$O52))),1,"")</f>
        <v/>
      </c>
      <c r="DF52" s="17" t="str">
        <f>IF(AND(Участники!$A52&lt;&gt;"",OR($N$49&gt;$N52,AND($N$49=$N52,$O$49&gt;$O52))),1,"")</f>
        <v/>
      </c>
      <c r="DG52" s="17" t="str">
        <f>IF(AND(Участники!$A52&lt;&gt;"",OR($N$50&gt;$N52,AND($N$50=$N52,$O$50&gt;$O52))),1,"")</f>
        <v/>
      </c>
      <c r="DH52" s="17" t="str">
        <f>IF(AND(Участники!$A52&lt;&gt;"",OR($N$51&gt;$N52,AND($N$51=$N52,$O$51&gt;$O52))),1,"")</f>
        <v/>
      </c>
      <c r="DI52" s="16" t="str">
        <f>IF(AND(Участники!$A52&lt;&gt;"",OR($N$52&gt;$N52,AND($N$52=$N52,$O$52&gt;$O52))),1,"")</f>
        <v/>
      </c>
      <c r="DJ52" s="17" t="str">
        <f>IF(AND(Участники!$A52&lt;&gt;"",OR($N$53&gt;$N52,AND($N$53=$N52,$O$53&gt;$O52))),1,"")</f>
        <v/>
      </c>
      <c r="DK52" s="17" t="str">
        <f>IF(AND(Участники!$A52&lt;&gt;"",OR($N$54&gt;$N52,AND($N$54=$N52,$O$54&gt;$O52))),1,"")</f>
        <v/>
      </c>
      <c r="DL52" s="17" t="str">
        <f>IF(AND(Участники!$A52&lt;&gt;"",OR($N$55&gt;$N52,AND($N$55=$N52,$O$55&gt;$O52))),1,"")</f>
        <v/>
      </c>
      <c r="DM52" s="17" t="str">
        <f>IF(AND(Участники!$A52&lt;&gt;"",OR($N$56&gt;$N52,AND($N$56=$N52,$O$56&gt;$O52))),1,"")</f>
        <v/>
      </c>
      <c r="DN52" s="17" t="str">
        <f>IF(AND(Участники!$A52&lt;&gt;"",OR($N$57&gt;$N52,AND($N$57=$N52,$O$57&gt;$O52))),1,"")</f>
        <v/>
      </c>
      <c r="DO52" s="17" t="str">
        <f>IF(AND(Участники!$A52&lt;&gt;"",OR($N$58&gt;$N52,AND($N$58=$N52,$O$58&gt;$O52))),1,"")</f>
        <v/>
      </c>
      <c r="DP52" s="17" t="str">
        <f>IF(AND(Участники!$A52&lt;&gt;"",OR($N$59&gt;$N52,AND($N$59=$N52,$O$59&gt;$O52))),1,"")</f>
        <v/>
      </c>
      <c r="DQ52" s="17" t="str">
        <f>IF(AND(Участники!$A52&lt;&gt;"",OR($N$60&gt;$N52,AND($N$60=$N52,$O$60&gt;$O52))),1,"")</f>
        <v/>
      </c>
    </row>
    <row r="53" spans="1:121" x14ac:dyDescent="0.25">
      <c r="A53" s="29" t="str">
        <f>IF(Участники!A53="","",Участники!A53)</f>
        <v/>
      </c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15" t="str">
        <f>IF(Участники!A53="","",COUNTA(B53:M53))</f>
        <v/>
      </c>
      <c r="O53" s="15" t="str">
        <f>IF(Участники!A53="","",SUMPRODUCT(B$8:M$8,B113:M113))</f>
        <v/>
      </c>
      <c r="P53" s="15" t="str">
        <f>IF(Участники!A53="","",IF($BJ$61+1=Участники!$B$6-DJ$61,$BJ$61+1,CONCATENATE($BJ$61+1,"-",Участники!$B$6-DJ$61)))</f>
        <v/>
      </c>
      <c r="T53" s="17" t="str">
        <f>IF(AND(Участники!$A53&lt;&gt;"",OR($N$11&lt;$N53,AND($N$11=$N53,$O$11&lt;$O53))),1,"")</f>
        <v/>
      </c>
      <c r="U53" s="17" t="str">
        <f>IF(AND(Участники!$A53&lt;&gt;"",OR($N$12&lt;$N53,AND($N$12=$N53,$O$12&lt;$O53))),1,"")</f>
        <v/>
      </c>
      <c r="V53" s="17" t="str">
        <f>IF(AND(Участники!$A53&lt;&gt;"",OR($N$13&lt;$N53,AND($N$13=$N53,$O$13&lt;$O53))),1,"")</f>
        <v/>
      </c>
      <c r="W53" s="17" t="str">
        <f>IF(AND(Участники!$A53&lt;&gt;"",OR($N$14&lt;$N53,AND($N$14=$N53,$O$14&lt;$O53))),1,"")</f>
        <v/>
      </c>
      <c r="X53" s="17" t="str">
        <f>IF(AND(Участники!$A53&lt;&gt;"",OR($N$15&lt;$N53,AND($N$15=$N53,$O$15&lt;$O53))),1,"")</f>
        <v/>
      </c>
      <c r="Y53" s="17" t="str">
        <f>IF(AND(Участники!$A53&lt;&gt;"",OR($N$16&lt;$N53,AND($N$16=$N53,$O$16&lt;$O53))),1,"")</f>
        <v/>
      </c>
      <c r="Z53" s="17" t="str">
        <f>IF(AND(Участники!$A53&lt;&gt;"",OR($N$17&lt;$N53,AND($N$17=$N53,$O$17&lt;$O53))),1,"")</f>
        <v/>
      </c>
      <c r="AA53" s="17" t="str">
        <f>IF(AND(Участники!$A53&lt;&gt;"",OR($N$18&lt;$N53,AND($N$18=$N53,$O$18&lt;$O53))),1,"")</f>
        <v/>
      </c>
      <c r="AB53" s="17" t="str">
        <f>IF(AND(Участники!$A53&lt;&gt;"",OR($N$19&lt;$N53,AND($N$19=$N53,$O$19&lt;$O53))),1,"")</f>
        <v/>
      </c>
      <c r="AC53" s="17" t="str">
        <f>IF(AND(Участники!$A53&lt;&gt;"",OR($N$20&lt;$N53,AND($N$20=$N53,$O$20&lt;$O53))),1,"")</f>
        <v/>
      </c>
      <c r="AD53" s="17" t="str">
        <f>IF(AND(Участники!$A53&lt;&gt;"",OR($N$21&lt;$N53,AND($N$21=$N53,$O$21&lt;$O53))),1,"")</f>
        <v/>
      </c>
      <c r="AE53" s="17" t="str">
        <f>IF(AND(Участники!$A53&lt;&gt;"",OR($N$22&lt;$N53,AND($N$22=$N53,$O$22&lt;$O53))),1,"")</f>
        <v/>
      </c>
      <c r="AF53" s="17" t="str">
        <f>IF(AND(Участники!$A53&lt;&gt;"",OR($N$23&lt;$N53,AND($N$23=$N53,$O$23&lt;$O53))),1,"")</f>
        <v/>
      </c>
      <c r="AG53" s="17" t="str">
        <f>IF(AND(Участники!$A53&lt;&gt;"",OR($N$24&lt;$N53,AND($N$24=$N53,$O$24&lt;$O53))),1,"")</f>
        <v/>
      </c>
      <c r="AH53" s="17" t="str">
        <f>IF(AND(Участники!$A53&lt;&gt;"",OR($N$25&lt;$N53,AND($N$25=$N53,$O$25&lt;$O53))),1,"")</f>
        <v/>
      </c>
      <c r="AI53" s="17" t="str">
        <f>IF(AND(Участники!$A53&lt;&gt;"",OR($N$26&lt;$N53,AND($N$26=$N53,$O$26&lt;$O53))),1,"")</f>
        <v/>
      </c>
      <c r="AJ53" s="17" t="str">
        <f>IF(AND(Участники!$A53&lt;&gt;"",OR($N$27&lt;$N53,AND($N$27=$N53,$O$27&lt;$O53))),1,"")</f>
        <v/>
      </c>
      <c r="AK53" s="17" t="str">
        <f>IF(AND(Участники!$A53&lt;&gt;"",OR($N$28&lt;$N53,AND($N$28=$N53,$O$28&lt;$O53))),1,"")</f>
        <v/>
      </c>
      <c r="AL53" s="17" t="str">
        <f>IF(AND(Участники!$A53&lt;&gt;"",OR($N$29&lt;$N53,AND($N$29=$N53,$O$29&lt;$O53))),1,"")</f>
        <v/>
      </c>
      <c r="AM53" s="17" t="str">
        <f>IF(AND(Участники!$A53&lt;&gt;"",OR($N$30&lt;$N53,AND($N$30=$N53,$O$30&lt;$O53))),1,"")</f>
        <v/>
      </c>
      <c r="AN53" s="17" t="str">
        <f>IF(AND(Участники!$A53&lt;&gt;"",OR($N$31&lt;$N53,AND($N$31=$N53,$O$31&lt;$O53))),1,"")</f>
        <v/>
      </c>
      <c r="AO53" s="17" t="str">
        <f>IF(AND(Участники!$A53&lt;&gt;"",OR($N$32&lt;$N53,AND($N$32=$N53,$O$32&lt;$O53))),1,"")</f>
        <v/>
      </c>
      <c r="AP53" s="17" t="str">
        <f>IF(AND(Участники!$A53&lt;&gt;"",OR($N$33&lt;$N53,AND($N$33=$N53,$O$33&lt;$O53))),1,"")</f>
        <v/>
      </c>
      <c r="AQ53" s="17" t="str">
        <f>IF(AND(Участники!$A53&lt;&gt;"",OR($N$34&lt;$N53,AND($N$34=$N53,$O$34&lt;$O53))),1,"")</f>
        <v/>
      </c>
      <c r="AR53" s="17" t="str">
        <f>IF(AND(Участники!$A53&lt;&gt;"",OR($N$35&lt;$N53,AND($N$35=$N53,$O$35&lt;$O53))),1,"")</f>
        <v/>
      </c>
      <c r="AS53" s="17" t="str">
        <f>IF(AND(Участники!$A53&lt;&gt;"",OR($N$36&lt;$N53,AND($N$36=$N53,$O$36&lt;$O53))),1,"")</f>
        <v/>
      </c>
      <c r="AT53" s="17" t="str">
        <f>IF(AND(Участники!$A53&lt;&gt;"",OR($N$37&lt;$N53,AND($N$37=$N53,$O$37&lt;$O53))),1,"")</f>
        <v/>
      </c>
      <c r="AU53" s="17" t="str">
        <f>IF(AND(Участники!$A53&lt;&gt;"",OR($N$38&lt;$N53,AND($N$38=$N53,$O$38&lt;$O53))),1,"")</f>
        <v/>
      </c>
      <c r="AV53" s="17" t="str">
        <f>IF(AND(Участники!$A53&lt;&gt;"",OR($N$39&lt;$N53,AND($N$39=$N53,$O$39&lt;$O53))),1,"")</f>
        <v/>
      </c>
      <c r="AW53" s="17" t="str">
        <f>IF(AND(Участники!$A53&lt;&gt;"",OR($N$40&lt;$N53,AND($N$40=$N53,$O$40&lt;$O53))),1,"")</f>
        <v/>
      </c>
      <c r="AX53" s="17" t="str">
        <f>IF(AND(Участники!$A53&lt;&gt;"",OR($N$41&lt;$N53,AND($N$41=$N53,$O$41&lt;$O53))),1,"")</f>
        <v/>
      </c>
      <c r="AY53" s="17" t="str">
        <f>IF(AND(Участники!$A53&lt;&gt;"",OR($N$42&lt;$N53,AND($N$42=$N53,$O$42&lt;$O53))),1,"")</f>
        <v/>
      </c>
      <c r="AZ53" s="17" t="str">
        <f>IF(AND(Участники!$A53&lt;&gt;"",OR($N$43&lt;$N53,AND($N$43=$N53,$O$43&lt;$O53))),1,"")</f>
        <v/>
      </c>
      <c r="BA53" s="17" t="str">
        <f>IF(AND(Участники!$A53&lt;&gt;"",OR($N$44&lt;$N53,AND($N$44=$N53,$O$44&lt;$O53))),1,"")</f>
        <v/>
      </c>
      <c r="BB53" s="17" t="str">
        <f>IF(AND(Участники!$A53&lt;&gt;"",OR($N$45&lt;$N53,AND($N$45=$N53,$O$45&lt;$O53))),1,"")</f>
        <v/>
      </c>
      <c r="BC53" s="17" t="str">
        <f>IF(AND(Участники!$A53&lt;&gt;"",OR($N$46&lt;$N53,AND($N$46=$N53,$O$46&lt;$O53))),1,"")</f>
        <v/>
      </c>
      <c r="BD53" s="17" t="str">
        <f>IF(AND(Участники!$A53&lt;&gt;"",OR($N$47&lt;$N53,AND($N$47=$N53,$O$47&lt;$O53))),1,"")</f>
        <v/>
      </c>
      <c r="BE53" s="17" t="str">
        <f>IF(AND(Участники!$A53&lt;&gt;"",OR($N$48&lt;$N53,AND($N$48=$N53,$O$48&lt;$O53))),1,"")</f>
        <v/>
      </c>
      <c r="BF53" s="17" t="str">
        <f>IF(AND(Участники!$A53&lt;&gt;"",OR($N$49&lt;$N53,AND($N$49=$N53,$O$49&lt;$O53))),1,"")</f>
        <v/>
      </c>
      <c r="BG53" s="17" t="str">
        <f>IF(AND(Участники!$A53&lt;&gt;"",OR($N$50&lt;$N53,AND($N$50=$N53,$O$50&lt;$O53))),1,"")</f>
        <v/>
      </c>
      <c r="BH53" s="17" t="str">
        <f>IF(AND(Участники!$A53&lt;&gt;"",OR($N$51&lt;$N53,AND($N$51=$N53,$O$51&lt;$O53))),1,"")</f>
        <v/>
      </c>
      <c r="BI53" s="17" t="str">
        <f>IF(AND(Участники!$A53&lt;&gt;"",OR($N$52&lt;$N53,AND($N$52=$N53,$O$52&lt;$O53))),1,"")</f>
        <v/>
      </c>
      <c r="BJ53" s="16" t="str">
        <f>IF(AND(Участники!$A53&lt;&gt;"",OR($N$53&lt;$N53,AND($N$53=$N53,$O$53&lt;$O53))),1,"")</f>
        <v/>
      </c>
      <c r="BK53" s="17" t="str">
        <f>IF(AND(Участники!$A53&lt;&gt;"",OR($N$54&lt;$N53,AND($N$54=$N53,$O$54&lt;$O53))),1,"")</f>
        <v/>
      </c>
      <c r="BL53" s="17" t="str">
        <f>IF(AND(Участники!$A53&lt;&gt;"",OR($N$55&lt;$N53,AND($N$55=$N53,$O$55&lt;$O53))),1,"")</f>
        <v/>
      </c>
      <c r="BM53" s="17" t="str">
        <f>IF(AND(Участники!$A53&lt;&gt;"",OR($N$56&lt;$N53,AND($N$56=$N53,$O$56&lt;$O53))),1,"")</f>
        <v/>
      </c>
      <c r="BN53" s="17" t="str">
        <f>IF(AND(Участники!$A53&lt;&gt;"",OR($N$57&lt;$N53,AND($N$57=$N53,$O$57&lt;$O53))),1,"")</f>
        <v/>
      </c>
      <c r="BO53" s="17" t="str">
        <f>IF(AND(Участники!$A53&lt;&gt;"",OR($N$58&lt;$N53,AND($N$58=$N53,$O$58&lt;$O53))),1,"")</f>
        <v/>
      </c>
      <c r="BP53" s="17" t="str">
        <f>IF(AND(Участники!$A53&lt;&gt;"",OR($N$59&lt;$N53,AND($N$59=$N53,$O$59&lt;$O53))),1,"")</f>
        <v/>
      </c>
      <c r="BQ53" s="17" t="str">
        <f>IF(AND(Участники!$A53&lt;&gt;"",OR($N$60&lt;$N53,AND($N$60=$N53,$O$60&lt;$O53))),1,"")</f>
        <v/>
      </c>
      <c r="BT53" s="17" t="str">
        <f>IF(AND(Участники!$A53&lt;&gt;"",OR($N$11&gt;$N53,AND($N$11=$N53,$O$11&gt;$O53))),1,"")</f>
        <v/>
      </c>
      <c r="BU53" s="17" t="str">
        <f>IF(AND(Участники!$A53&lt;&gt;"",OR($N$12&gt;$N53,AND($N$12=$N53,$O$12&gt;$O53))),1,"")</f>
        <v/>
      </c>
      <c r="BV53" s="17" t="str">
        <f>IF(AND(Участники!$A53&lt;&gt;"",OR($N$13&gt;$N53,AND($N$13=$N53,$O$13&gt;$O53))),1,"")</f>
        <v/>
      </c>
      <c r="BW53" s="17" t="str">
        <f>IF(AND(Участники!$A53&lt;&gt;"",OR($N$14&gt;$N53,AND($N$14=$N53,$O$14&gt;$O53))),1,"")</f>
        <v/>
      </c>
      <c r="BX53" s="17" t="str">
        <f>IF(AND(Участники!$A53&lt;&gt;"",OR($N$15&gt;$N53,AND($N$15=$N53,$O$15&gt;$O53))),1,"")</f>
        <v/>
      </c>
      <c r="BY53" s="17" t="str">
        <f>IF(AND(Участники!$A53&lt;&gt;"",OR($N$16&gt;$N53,AND($N$16=$N53,$O$16&gt;$O53))),1,"")</f>
        <v/>
      </c>
      <c r="BZ53" s="17" t="str">
        <f>IF(AND(Участники!$A53&lt;&gt;"",OR($N$17&gt;$N53,AND($N$17=$N53,$O$17&gt;$O53))),1,"")</f>
        <v/>
      </c>
      <c r="CA53" s="17" t="str">
        <f>IF(AND(Участники!$A53&lt;&gt;"",OR($N$18&gt;$N53,AND($N$18=$N53,$O$18&gt;$O53))),1,"")</f>
        <v/>
      </c>
      <c r="CB53" s="17" t="str">
        <f>IF(AND(Участники!$A53&lt;&gt;"",OR($N$19&gt;$N53,AND($N$19=$N53,$O$19&gt;$O53))),1,"")</f>
        <v/>
      </c>
      <c r="CC53" s="17" t="str">
        <f>IF(AND(Участники!$A53&lt;&gt;"",OR($N$20&gt;$N53,AND($N$20=$N53,$O$20&gt;$O53))),1,"")</f>
        <v/>
      </c>
      <c r="CD53" s="17" t="str">
        <f>IF(AND(Участники!$A53&lt;&gt;"",OR($N$21&gt;$N53,AND($N$21=$N53,$O$21&gt;$O53))),1,"")</f>
        <v/>
      </c>
      <c r="CE53" s="17" t="str">
        <f>IF(AND(Участники!$A53&lt;&gt;"",OR($N$22&gt;$N53,AND($N$22=$N53,$O$22&gt;$O53))),1,"")</f>
        <v/>
      </c>
      <c r="CF53" s="17" t="str">
        <f>IF(AND(Участники!$A53&lt;&gt;"",OR($N$23&gt;$N53,AND($N$23=$N53,$O$23&gt;$O53))),1,"")</f>
        <v/>
      </c>
      <c r="CG53" s="17" t="str">
        <f>IF(AND(Участники!$A53&lt;&gt;"",OR($N$24&gt;$N53,AND($N$24=$N53,$O$24&gt;$O53))),1,"")</f>
        <v/>
      </c>
      <c r="CH53" s="17" t="str">
        <f>IF(AND(Участники!$A53&lt;&gt;"",OR($N$25&gt;$N53,AND($N$25=$N53,$O$25&gt;$O53))),1,"")</f>
        <v/>
      </c>
      <c r="CI53" s="17" t="str">
        <f>IF(AND(Участники!$A53&lt;&gt;"",OR($N$26&gt;$N53,AND($N$26=$N53,$O$26&gt;$O53))),1,"")</f>
        <v/>
      </c>
      <c r="CJ53" s="17" t="str">
        <f>IF(AND(Участники!$A53&lt;&gt;"",OR($N$27&gt;$N53,AND($N$27=$N53,$O$27&gt;$O53))),1,"")</f>
        <v/>
      </c>
      <c r="CK53" s="17" t="str">
        <f>IF(AND(Участники!$A53&lt;&gt;"",OR($N$28&gt;$N53,AND($N$28=$N53,$O$28&gt;$O53))),1,"")</f>
        <v/>
      </c>
      <c r="CL53" s="17" t="str">
        <f>IF(AND(Участники!$A53&lt;&gt;"",OR($N$29&gt;$N53,AND($N$29=$N53,$O$29&gt;$O53))),1,"")</f>
        <v/>
      </c>
      <c r="CM53" s="17" t="str">
        <f>IF(AND(Участники!$A53&lt;&gt;"",OR($N$30&gt;$N53,AND($N$30=$N53,$O$30&gt;$O53))),1,"")</f>
        <v/>
      </c>
      <c r="CN53" s="17" t="str">
        <f>IF(AND(Участники!$A53&lt;&gt;"",OR($N$31&gt;$N53,AND($N$31=$N53,$O$31&gt;$O53))),1,"")</f>
        <v/>
      </c>
      <c r="CO53" s="17" t="str">
        <f>IF(AND(Участники!$A53&lt;&gt;"",OR($N$32&gt;$N53,AND($N$32=$N53,$O$32&gt;$O53))),1,"")</f>
        <v/>
      </c>
      <c r="CP53" s="17" t="str">
        <f>IF(AND(Участники!$A53&lt;&gt;"",OR($N$33&gt;$N53,AND($N$33=$N53,$O$33&gt;$O53))),1,"")</f>
        <v/>
      </c>
      <c r="CQ53" s="17" t="str">
        <f>IF(AND(Участники!$A53&lt;&gt;"",OR($N$34&gt;$N53,AND($N$34=$N53,$O$34&gt;$O53))),1,"")</f>
        <v/>
      </c>
      <c r="CR53" s="17" t="str">
        <f>IF(AND(Участники!$A53&lt;&gt;"",OR($N$35&gt;$N53,AND($N$35=$N53,$O$35&gt;$O53))),1,"")</f>
        <v/>
      </c>
      <c r="CS53" s="17" t="str">
        <f>IF(AND(Участники!$A53&lt;&gt;"",OR($N$36&gt;$N53,AND($N$36=$N53,$O$36&gt;$O53))),1,"")</f>
        <v/>
      </c>
      <c r="CT53" s="17" t="str">
        <f>IF(AND(Участники!$A53&lt;&gt;"",OR($N$37&gt;$N53,AND($N$37=$N53,$O$37&gt;$O53))),1,"")</f>
        <v/>
      </c>
      <c r="CU53" s="17" t="str">
        <f>IF(AND(Участники!$A53&lt;&gt;"",OR($N$38&gt;$N53,AND($N$38=$N53,$O$38&gt;$O53))),1,"")</f>
        <v/>
      </c>
      <c r="CV53" s="17" t="str">
        <f>IF(AND(Участники!$A53&lt;&gt;"",OR($N$39&gt;$N53,AND($N$39=$N53,$O$39&gt;$O53))),1,"")</f>
        <v/>
      </c>
      <c r="CW53" s="17" t="str">
        <f>IF(AND(Участники!$A53&lt;&gt;"",OR($N$40&gt;$N53,AND($N$40=$N53,$O$40&gt;$O53))),1,"")</f>
        <v/>
      </c>
      <c r="CX53" s="17" t="str">
        <f>IF(AND(Участники!$A53&lt;&gt;"",OR($N$41&gt;$N53,AND($N$41=$N53,$O$41&gt;$O53))),1,"")</f>
        <v/>
      </c>
      <c r="CY53" s="17" t="str">
        <f>IF(AND(Участники!$A53&lt;&gt;"",OR($N$42&gt;$N53,AND($N$42=$N53,$O$42&gt;$O53))),1,"")</f>
        <v/>
      </c>
      <c r="CZ53" s="17" t="str">
        <f>IF(AND(Участники!$A53&lt;&gt;"",OR($N$43&gt;$N53,AND($N$43=$N53,$O$43&gt;$O53))),1,"")</f>
        <v/>
      </c>
      <c r="DA53" s="17" t="str">
        <f>IF(AND(Участники!$A53&lt;&gt;"",OR($N$44&gt;$N53,AND($N$44=$N53,$O$44&gt;$O53))),1,"")</f>
        <v/>
      </c>
      <c r="DB53" s="17" t="str">
        <f>IF(AND(Участники!$A53&lt;&gt;"",OR($N$45&gt;$N53,AND($N$45=$N53,$O$45&gt;$O53))),1,"")</f>
        <v/>
      </c>
      <c r="DC53" s="17" t="str">
        <f>IF(AND(Участники!$A53&lt;&gt;"",OR($N$46&gt;$N53,AND($N$46=$N53,$O$46&gt;$O53))),1,"")</f>
        <v/>
      </c>
      <c r="DD53" s="17" t="str">
        <f>IF(AND(Участники!$A53&lt;&gt;"",OR($N$47&gt;$N53,AND($N$47=$N53,$O$47&gt;$O53))),1,"")</f>
        <v/>
      </c>
      <c r="DE53" s="17" t="str">
        <f>IF(AND(Участники!$A53&lt;&gt;"",OR($N$48&gt;$N53,AND($N$48=$N53,$O$48&gt;$O53))),1,"")</f>
        <v/>
      </c>
      <c r="DF53" s="17" t="str">
        <f>IF(AND(Участники!$A53&lt;&gt;"",OR($N$49&gt;$N53,AND($N$49=$N53,$O$49&gt;$O53))),1,"")</f>
        <v/>
      </c>
      <c r="DG53" s="17" t="str">
        <f>IF(AND(Участники!$A53&lt;&gt;"",OR($N$50&gt;$N53,AND($N$50=$N53,$O$50&gt;$O53))),1,"")</f>
        <v/>
      </c>
      <c r="DH53" s="17" t="str">
        <f>IF(AND(Участники!$A53&lt;&gt;"",OR($N$51&gt;$N53,AND($N$51=$N53,$O$51&gt;$O53))),1,"")</f>
        <v/>
      </c>
      <c r="DI53" s="17" t="str">
        <f>IF(AND(Участники!$A53&lt;&gt;"",OR($N$52&gt;$N53,AND($N$52=$N53,$O$52&gt;$O53))),1,"")</f>
        <v/>
      </c>
      <c r="DJ53" s="16" t="str">
        <f>IF(AND(Участники!$A53&lt;&gt;"",OR($N$53&gt;$N53,AND($N$53=$N53,$O$53&gt;$O53))),1,"")</f>
        <v/>
      </c>
      <c r="DK53" s="17" t="str">
        <f>IF(AND(Участники!$A53&lt;&gt;"",OR($N$54&gt;$N53,AND($N$54=$N53,$O$54&gt;$O53))),1,"")</f>
        <v/>
      </c>
      <c r="DL53" s="17" t="str">
        <f>IF(AND(Участники!$A53&lt;&gt;"",OR($N$55&gt;$N53,AND($N$55=$N53,$O$55&gt;$O53))),1,"")</f>
        <v/>
      </c>
      <c r="DM53" s="17" t="str">
        <f>IF(AND(Участники!$A53&lt;&gt;"",OR($N$56&gt;$N53,AND($N$56=$N53,$O$56&gt;$O53))),1,"")</f>
        <v/>
      </c>
      <c r="DN53" s="17" t="str">
        <f>IF(AND(Участники!$A53&lt;&gt;"",OR($N$57&gt;$N53,AND($N$57=$N53,$O$57&gt;$O53))),1,"")</f>
        <v/>
      </c>
      <c r="DO53" s="17" t="str">
        <f>IF(AND(Участники!$A53&lt;&gt;"",OR($N$58&gt;$N53,AND($N$58=$N53,$O$58&gt;$O53))),1,"")</f>
        <v/>
      </c>
      <c r="DP53" s="17" t="str">
        <f>IF(AND(Участники!$A53&lt;&gt;"",OR($N$59&gt;$N53,AND($N$59=$N53,$O$59&gt;$O53))),1,"")</f>
        <v/>
      </c>
      <c r="DQ53" s="17" t="str">
        <f>IF(AND(Участники!$A53&lt;&gt;"",OR($N$60&gt;$N53,AND($N$60=$N53,$O$60&gt;$O53))),1,"")</f>
        <v/>
      </c>
    </row>
    <row r="54" spans="1:121" x14ac:dyDescent="0.25">
      <c r="A54" s="29" t="str">
        <f>IF(Участники!A54="","",Участники!A54)</f>
        <v/>
      </c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15" t="str">
        <f>IF(Участники!A54="","",COUNTA(B54:M54))</f>
        <v/>
      </c>
      <c r="O54" s="15" t="str">
        <f>IF(Участники!A54="","",SUMPRODUCT(B$8:M$8,B114:M114))</f>
        <v/>
      </c>
      <c r="P54" s="15" t="str">
        <f>IF(Участники!A54="","",IF($BK$61+1=Участники!$B$6-DK$61,$BK$61+1,CONCATENATE($BK$61+1,"-",Участники!$B$6-DK$61)))</f>
        <v/>
      </c>
      <c r="T54" s="17" t="str">
        <f>IF(AND(Участники!$A54&lt;&gt;"",OR($N$11&lt;$N54,AND($N$11=$N54,$O$11&lt;$O54))),1,"")</f>
        <v/>
      </c>
      <c r="U54" s="17" t="str">
        <f>IF(AND(Участники!$A54&lt;&gt;"",OR($N$12&lt;$N54,AND($N$12=$N54,$O$12&lt;$O54))),1,"")</f>
        <v/>
      </c>
      <c r="V54" s="17" t="str">
        <f>IF(AND(Участники!$A54&lt;&gt;"",OR($N$13&lt;$N54,AND($N$13=$N54,$O$13&lt;$O54))),1,"")</f>
        <v/>
      </c>
      <c r="W54" s="17" t="str">
        <f>IF(AND(Участники!$A54&lt;&gt;"",OR($N$14&lt;$N54,AND($N$14=$N54,$O$14&lt;$O54))),1,"")</f>
        <v/>
      </c>
      <c r="X54" s="17" t="str">
        <f>IF(AND(Участники!$A54&lt;&gt;"",OR($N$15&lt;$N54,AND($N$15=$N54,$O$15&lt;$O54))),1,"")</f>
        <v/>
      </c>
      <c r="Y54" s="17" t="str">
        <f>IF(AND(Участники!$A54&lt;&gt;"",OR($N$16&lt;$N54,AND($N$16=$N54,$O$16&lt;$O54))),1,"")</f>
        <v/>
      </c>
      <c r="Z54" s="17" t="str">
        <f>IF(AND(Участники!$A54&lt;&gt;"",OR($N$17&lt;$N54,AND($N$17=$N54,$O$17&lt;$O54))),1,"")</f>
        <v/>
      </c>
      <c r="AA54" s="17" t="str">
        <f>IF(AND(Участники!$A54&lt;&gt;"",OR($N$18&lt;$N54,AND($N$18=$N54,$O$18&lt;$O54))),1,"")</f>
        <v/>
      </c>
      <c r="AB54" s="17" t="str">
        <f>IF(AND(Участники!$A54&lt;&gt;"",OR($N$19&lt;$N54,AND($N$19=$N54,$O$19&lt;$O54))),1,"")</f>
        <v/>
      </c>
      <c r="AC54" s="17" t="str">
        <f>IF(AND(Участники!$A54&lt;&gt;"",OR($N$20&lt;$N54,AND($N$20=$N54,$O$20&lt;$O54))),1,"")</f>
        <v/>
      </c>
      <c r="AD54" s="17" t="str">
        <f>IF(AND(Участники!$A54&lt;&gt;"",OR($N$21&lt;$N54,AND($N$21=$N54,$O$21&lt;$O54))),1,"")</f>
        <v/>
      </c>
      <c r="AE54" s="17" t="str">
        <f>IF(AND(Участники!$A54&lt;&gt;"",OR($N$22&lt;$N54,AND($N$22=$N54,$O$22&lt;$O54))),1,"")</f>
        <v/>
      </c>
      <c r="AF54" s="17" t="str">
        <f>IF(AND(Участники!$A54&lt;&gt;"",OR($N$23&lt;$N54,AND($N$23=$N54,$O$23&lt;$O54))),1,"")</f>
        <v/>
      </c>
      <c r="AG54" s="17" t="str">
        <f>IF(AND(Участники!$A54&lt;&gt;"",OR($N$24&lt;$N54,AND($N$24=$N54,$O$24&lt;$O54))),1,"")</f>
        <v/>
      </c>
      <c r="AH54" s="17" t="str">
        <f>IF(AND(Участники!$A54&lt;&gt;"",OR($N$25&lt;$N54,AND($N$25=$N54,$O$25&lt;$O54))),1,"")</f>
        <v/>
      </c>
      <c r="AI54" s="17" t="str">
        <f>IF(AND(Участники!$A54&lt;&gt;"",OR($N$26&lt;$N54,AND($N$26=$N54,$O$26&lt;$O54))),1,"")</f>
        <v/>
      </c>
      <c r="AJ54" s="17" t="str">
        <f>IF(AND(Участники!$A54&lt;&gt;"",OR($N$27&lt;$N54,AND($N$27=$N54,$O$27&lt;$O54))),1,"")</f>
        <v/>
      </c>
      <c r="AK54" s="17" t="str">
        <f>IF(AND(Участники!$A54&lt;&gt;"",OR($N$28&lt;$N54,AND($N$28=$N54,$O$28&lt;$O54))),1,"")</f>
        <v/>
      </c>
      <c r="AL54" s="17" t="str">
        <f>IF(AND(Участники!$A54&lt;&gt;"",OR($N$29&lt;$N54,AND($N$29=$N54,$O$29&lt;$O54))),1,"")</f>
        <v/>
      </c>
      <c r="AM54" s="17" t="str">
        <f>IF(AND(Участники!$A54&lt;&gt;"",OR($N$30&lt;$N54,AND($N$30=$N54,$O$30&lt;$O54))),1,"")</f>
        <v/>
      </c>
      <c r="AN54" s="17" t="str">
        <f>IF(AND(Участники!$A54&lt;&gt;"",OR($N$31&lt;$N54,AND($N$31=$N54,$O$31&lt;$O54))),1,"")</f>
        <v/>
      </c>
      <c r="AO54" s="17" t="str">
        <f>IF(AND(Участники!$A54&lt;&gt;"",OR($N$32&lt;$N54,AND($N$32=$N54,$O$32&lt;$O54))),1,"")</f>
        <v/>
      </c>
      <c r="AP54" s="17" t="str">
        <f>IF(AND(Участники!$A54&lt;&gt;"",OR($N$33&lt;$N54,AND($N$33=$N54,$O$33&lt;$O54))),1,"")</f>
        <v/>
      </c>
      <c r="AQ54" s="17" t="str">
        <f>IF(AND(Участники!$A54&lt;&gt;"",OR($N$34&lt;$N54,AND($N$34=$N54,$O$34&lt;$O54))),1,"")</f>
        <v/>
      </c>
      <c r="AR54" s="17" t="str">
        <f>IF(AND(Участники!$A54&lt;&gt;"",OR($N$35&lt;$N54,AND($N$35=$N54,$O$35&lt;$O54))),1,"")</f>
        <v/>
      </c>
      <c r="AS54" s="17" t="str">
        <f>IF(AND(Участники!$A54&lt;&gt;"",OR($N$36&lt;$N54,AND($N$36=$N54,$O$36&lt;$O54))),1,"")</f>
        <v/>
      </c>
      <c r="AT54" s="17" t="str">
        <f>IF(AND(Участники!$A54&lt;&gt;"",OR($N$37&lt;$N54,AND($N$37=$N54,$O$37&lt;$O54))),1,"")</f>
        <v/>
      </c>
      <c r="AU54" s="17" t="str">
        <f>IF(AND(Участники!$A54&lt;&gt;"",OR($N$38&lt;$N54,AND($N$38=$N54,$O$38&lt;$O54))),1,"")</f>
        <v/>
      </c>
      <c r="AV54" s="17" t="str">
        <f>IF(AND(Участники!$A54&lt;&gt;"",OR($N$39&lt;$N54,AND($N$39=$N54,$O$39&lt;$O54))),1,"")</f>
        <v/>
      </c>
      <c r="AW54" s="17" t="str">
        <f>IF(AND(Участники!$A54&lt;&gt;"",OR($N$40&lt;$N54,AND($N$40=$N54,$O$40&lt;$O54))),1,"")</f>
        <v/>
      </c>
      <c r="AX54" s="17" t="str">
        <f>IF(AND(Участники!$A54&lt;&gt;"",OR($N$41&lt;$N54,AND($N$41=$N54,$O$41&lt;$O54))),1,"")</f>
        <v/>
      </c>
      <c r="AY54" s="17" t="str">
        <f>IF(AND(Участники!$A54&lt;&gt;"",OR($N$42&lt;$N54,AND($N$42=$N54,$O$42&lt;$O54))),1,"")</f>
        <v/>
      </c>
      <c r="AZ54" s="17" t="str">
        <f>IF(AND(Участники!$A54&lt;&gt;"",OR($N$43&lt;$N54,AND($N$43=$N54,$O$43&lt;$O54))),1,"")</f>
        <v/>
      </c>
      <c r="BA54" s="17" t="str">
        <f>IF(AND(Участники!$A54&lt;&gt;"",OR($N$44&lt;$N54,AND($N$44=$N54,$O$44&lt;$O54))),1,"")</f>
        <v/>
      </c>
      <c r="BB54" s="17" t="str">
        <f>IF(AND(Участники!$A54&lt;&gt;"",OR($N$45&lt;$N54,AND($N$45=$N54,$O$45&lt;$O54))),1,"")</f>
        <v/>
      </c>
      <c r="BC54" s="17" t="str">
        <f>IF(AND(Участники!$A54&lt;&gt;"",OR($N$46&lt;$N54,AND($N$46=$N54,$O$46&lt;$O54))),1,"")</f>
        <v/>
      </c>
      <c r="BD54" s="17" t="str">
        <f>IF(AND(Участники!$A54&lt;&gt;"",OR($N$47&lt;$N54,AND($N$47=$N54,$O$47&lt;$O54))),1,"")</f>
        <v/>
      </c>
      <c r="BE54" s="17" t="str">
        <f>IF(AND(Участники!$A54&lt;&gt;"",OR($N$48&lt;$N54,AND($N$48=$N54,$O$48&lt;$O54))),1,"")</f>
        <v/>
      </c>
      <c r="BF54" s="17" t="str">
        <f>IF(AND(Участники!$A54&lt;&gt;"",OR($N$49&lt;$N54,AND($N$49=$N54,$O$49&lt;$O54))),1,"")</f>
        <v/>
      </c>
      <c r="BG54" s="17" t="str">
        <f>IF(AND(Участники!$A54&lt;&gt;"",OR($N$50&lt;$N54,AND($N$50=$N54,$O$50&lt;$O54))),1,"")</f>
        <v/>
      </c>
      <c r="BH54" s="17" t="str">
        <f>IF(AND(Участники!$A54&lt;&gt;"",OR($N$51&lt;$N54,AND($N$51=$N54,$O$51&lt;$O54))),1,"")</f>
        <v/>
      </c>
      <c r="BI54" s="17" t="str">
        <f>IF(AND(Участники!$A54&lt;&gt;"",OR($N$52&lt;$N54,AND($N$52=$N54,$O$52&lt;$O54))),1,"")</f>
        <v/>
      </c>
      <c r="BJ54" s="17" t="str">
        <f>IF(AND(Участники!$A54&lt;&gt;"",OR($N$53&lt;$N54,AND($N$53=$N54,$O$53&lt;$O54))),1,"")</f>
        <v/>
      </c>
      <c r="BK54" s="16" t="str">
        <f>IF(AND(Участники!$A54&lt;&gt;"",OR($N$54&lt;$N54,AND($N$54=$N54,$O$54&lt;$O54))),1,"")</f>
        <v/>
      </c>
      <c r="BL54" s="17" t="str">
        <f>IF(AND(Участники!$A54&lt;&gt;"",OR($N$55&lt;$N54,AND($N$55=$N54,$O$55&lt;$O54))),1,"")</f>
        <v/>
      </c>
      <c r="BM54" s="17" t="str">
        <f>IF(AND(Участники!$A54&lt;&gt;"",OR($N$56&lt;$N54,AND($N$56=$N54,$O$56&lt;$O54))),1,"")</f>
        <v/>
      </c>
      <c r="BN54" s="17" t="str">
        <f>IF(AND(Участники!$A54&lt;&gt;"",OR($N$57&lt;$N54,AND($N$57=$N54,$O$57&lt;$O54))),1,"")</f>
        <v/>
      </c>
      <c r="BO54" s="17" t="str">
        <f>IF(AND(Участники!$A54&lt;&gt;"",OR($N$58&lt;$N54,AND($N$58=$N54,$O$58&lt;$O54))),1,"")</f>
        <v/>
      </c>
      <c r="BP54" s="17" t="str">
        <f>IF(AND(Участники!$A54&lt;&gt;"",OR($N$59&lt;$N54,AND($N$59=$N54,$O$59&lt;$O54))),1,"")</f>
        <v/>
      </c>
      <c r="BQ54" s="17" t="str">
        <f>IF(AND(Участники!$A54&lt;&gt;"",OR($N$60&lt;$N54,AND($N$60=$N54,$O$60&lt;$O54))),1,"")</f>
        <v/>
      </c>
      <c r="BT54" s="17" t="str">
        <f>IF(AND(Участники!$A54&lt;&gt;"",OR($N$11&gt;$N54,AND($N$11=$N54,$O$11&gt;$O54))),1,"")</f>
        <v/>
      </c>
      <c r="BU54" s="17" t="str">
        <f>IF(AND(Участники!$A54&lt;&gt;"",OR($N$12&gt;$N54,AND($N$12=$N54,$O$12&gt;$O54))),1,"")</f>
        <v/>
      </c>
      <c r="BV54" s="17" t="str">
        <f>IF(AND(Участники!$A54&lt;&gt;"",OR($N$13&gt;$N54,AND($N$13=$N54,$O$13&gt;$O54))),1,"")</f>
        <v/>
      </c>
      <c r="BW54" s="17" t="str">
        <f>IF(AND(Участники!$A54&lt;&gt;"",OR($N$14&gt;$N54,AND($N$14=$N54,$O$14&gt;$O54))),1,"")</f>
        <v/>
      </c>
      <c r="BX54" s="17" t="str">
        <f>IF(AND(Участники!$A54&lt;&gt;"",OR($N$15&gt;$N54,AND($N$15=$N54,$O$15&gt;$O54))),1,"")</f>
        <v/>
      </c>
      <c r="BY54" s="17" t="str">
        <f>IF(AND(Участники!$A54&lt;&gt;"",OR($N$16&gt;$N54,AND($N$16=$N54,$O$16&gt;$O54))),1,"")</f>
        <v/>
      </c>
      <c r="BZ54" s="17" t="str">
        <f>IF(AND(Участники!$A54&lt;&gt;"",OR($N$17&gt;$N54,AND($N$17=$N54,$O$17&gt;$O54))),1,"")</f>
        <v/>
      </c>
      <c r="CA54" s="17" t="str">
        <f>IF(AND(Участники!$A54&lt;&gt;"",OR($N$18&gt;$N54,AND($N$18=$N54,$O$18&gt;$O54))),1,"")</f>
        <v/>
      </c>
      <c r="CB54" s="17" t="str">
        <f>IF(AND(Участники!$A54&lt;&gt;"",OR($N$19&gt;$N54,AND($N$19=$N54,$O$19&gt;$O54))),1,"")</f>
        <v/>
      </c>
      <c r="CC54" s="17" t="str">
        <f>IF(AND(Участники!$A54&lt;&gt;"",OR($N$20&gt;$N54,AND($N$20=$N54,$O$20&gt;$O54))),1,"")</f>
        <v/>
      </c>
      <c r="CD54" s="17" t="str">
        <f>IF(AND(Участники!$A54&lt;&gt;"",OR($N$21&gt;$N54,AND($N$21=$N54,$O$21&gt;$O54))),1,"")</f>
        <v/>
      </c>
      <c r="CE54" s="17" t="str">
        <f>IF(AND(Участники!$A54&lt;&gt;"",OR($N$22&gt;$N54,AND($N$22=$N54,$O$22&gt;$O54))),1,"")</f>
        <v/>
      </c>
      <c r="CF54" s="17" t="str">
        <f>IF(AND(Участники!$A54&lt;&gt;"",OR($N$23&gt;$N54,AND($N$23=$N54,$O$23&gt;$O54))),1,"")</f>
        <v/>
      </c>
      <c r="CG54" s="17" t="str">
        <f>IF(AND(Участники!$A54&lt;&gt;"",OR($N$24&gt;$N54,AND($N$24=$N54,$O$24&gt;$O54))),1,"")</f>
        <v/>
      </c>
      <c r="CH54" s="17" t="str">
        <f>IF(AND(Участники!$A54&lt;&gt;"",OR($N$25&gt;$N54,AND($N$25=$N54,$O$25&gt;$O54))),1,"")</f>
        <v/>
      </c>
      <c r="CI54" s="17" t="str">
        <f>IF(AND(Участники!$A54&lt;&gt;"",OR($N$26&gt;$N54,AND($N$26=$N54,$O$26&gt;$O54))),1,"")</f>
        <v/>
      </c>
      <c r="CJ54" s="17" t="str">
        <f>IF(AND(Участники!$A54&lt;&gt;"",OR($N$27&gt;$N54,AND($N$27=$N54,$O$27&gt;$O54))),1,"")</f>
        <v/>
      </c>
      <c r="CK54" s="17" t="str">
        <f>IF(AND(Участники!$A54&lt;&gt;"",OR($N$28&gt;$N54,AND($N$28=$N54,$O$28&gt;$O54))),1,"")</f>
        <v/>
      </c>
      <c r="CL54" s="17" t="str">
        <f>IF(AND(Участники!$A54&lt;&gt;"",OR($N$29&gt;$N54,AND($N$29=$N54,$O$29&gt;$O54))),1,"")</f>
        <v/>
      </c>
      <c r="CM54" s="17" t="str">
        <f>IF(AND(Участники!$A54&lt;&gt;"",OR($N$30&gt;$N54,AND($N$30=$N54,$O$30&gt;$O54))),1,"")</f>
        <v/>
      </c>
      <c r="CN54" s="17" t="str">
        <f>IF(AND(Участники!$A54&lt;&gt;"",OR($N$31&gt;$N54,AND($N$31=$N54,$O$31&gt;$O54))),1,"")</f>
        <v/>
      </c>
      <c r="CO54" s="17" t="str">
        <f>IF(AND(Участники!$A54&lt;&gt;"",OR($N$32&gt;$N54,AND($N$32=$N54,$O$32&gt;$O54))),1,"")</f>
        <v/>
      </c>
      <c r="CP54" s="17" t="str">
        <f>IF(AND(Участники!$A54&lt;&gt;"",OR($N$33&gt;$N54,AND($N$33=$N54,$O$33&gt;$O54))),1,"")</f>
        <v/>
      </c>
      <c r="CQ54" s="17" t="str">
        <f>IF(AND(Участники!$A54&lt;&gt;"",OR($N$34&gt;$N54,AND($N$34=$N54,$O$34&gt;$O54))),1,"")</f>
        <v/>
      </c>
      <c r="CR54" s="17" t="str">
        <f>IF(AND(Участники!$A54&lt;&gt;"",OR($N$35&gt;$N54,AND($N$35=$N54,$O$35&gt;$O54))),1,"")</f>
        <v/>
      </c>
      <c r="CS54" s="17" t="str">
        <f>IF(AND(Участники!$A54&lt;&gt;"",OR($N$36&gt;$N54,AND($N$36=$N54,$O$36&gt;$O54))),1,"")</f>
        <v/>
      </c>
      <c r="CT54" s="17" t="str">
        <f>IF(AND(Участники!$A54&lt;&gt;"",OR($N$37&gt;$N54,AND($N$37=$N54,$O$37&gt;$O54))),1,"")</f>
        <v/>
      </c>
      <c r="CU54" s="17" t="str">
        <f>IF(AND(Участники!$A54&lt;&gt;"",OR($N$38&gt;$N54,AND($N$38=$N54,$O$38&gt;$O54))),1,"")</f>
        <v/>
      </c>
      <c r="CV54" s="17" t="str">
        <f>IF(AND(Участники!$A54&lt;&gt;"",OR($N$39&gt;$N54,AND($N$39=$N54,$O$39&gt;$O54))),1,"")</f>
        <v/>
      </c>
      <c r="CW54" s="17" t="str">
        <f>IF(AND(Участники!$A54&lt;&gt;"",OR($N$40&gt;$N54,AND($N$40=$N54,$O$40&gt;$O54))),1,"")</f>
        <v/>
      </c>
      <c r="CX54" s="17" t="str">
        <f>IF(AND(Участники!$A54&lt;&gt;"",OR($N$41&gt;$N54,AND($N$41=$N54,$O$41&gt;$O54))),1,"")</f>
        <v/>
      </c>
      <c r="CY54" s="17" t="str">
        <f>IF(AND(Участники!$A54&lt;&gt;"",OR($N$42&gt;$N54,AND($N$42=$N54,$O$42&gt;$O54))),1,"")</f>
        <v/>
      </c>
      <c r="CZ54" s="17" t="str">
        <f>IF(AND(Участники!$A54&lt;&gt;"",OR($N$43&gt;$N54,AND($N$43=$N54,$O$43&gt;$O54))),1,"")</f>
        <v/>
      </c>
      <c r="DA54" s="17" t="str">
        <f>IF(AND(Участники!$A54&lt;&gt;"",OR($N$44&gt;$N54,AND($N$44=$N54,$O$44&gt;$O54))),1,"")</f>
        <v/>
      </c>
      <c r="DB54" s="17" t="str">
        <f>IF(AND(Участники!$A54&lt;&gt;"",OR($N$45&gt;$N54,AND($N$45=$N54,$O$45&gt;$O54))),1,"")</f>
        <v/>
      </c>
      <c r="DC54" s="17" t="str">
        <f>IF(AND(Участники!$A54&lt;&gt;"",OR($N$46&gt;$N54,AND($N$46=$N54,$O$46&gt;$O54))),1,"")</f>
        <v/>
      </c>
      <c r="DD54" s="17" t="str">
        <f>IF(AND(Участники!$A54&lt;&gt;"",OR($N$47&gt;$N54,AND($N$47=$N54,$O$47&gt;$O54))),1,"")</f>
        <v/>
      </c>
      <c r="DE54" s="17" t="str">
        <f>IF(AND(Участники!$A54&lt;&gt;"",OR($N$48&gt;$N54,AND($N$48=$N54,$O$48&gt;$O54))),1,"")</f>
        <v/>
      </c>
      <c r="DF54" s="17" t="str">
        <f>IF(AND(Участники!$A54&lt;&gt;"",OR($N$49&gt;$N54,AND($N$49=$N54,$O$49&gt;$O54))),1,"")</f>
        <v/>
      </c>
      <c r="DG54" s="17" t="str">
        <f>IF(AND(Участники!$A54&lt;&gt;"",OR($N$50&gt;$N54,AND($N$50=$N54,$O$50&gt;$O54))),1,"")</f>
        <v/>
      </c>
      <c r="DH54" s="17" t="str">
        <f>IF(AND(Участники!$A54&lt;&gt;"",OR($N$51&gt;$N54,AND($N$51=$N54,$O$51&gt;$O54))),1,"")</f>
        <v/>
      </c>
      <c r="DI54" s="17" t="str">
        <f>IF(AND(Участники!$A54&lt;&gt;"",OR($N$52&gt;$N54,AND($N$52=$N54,$O$52&gt;$O54))),1,"")</f>
        <v/>
      </c>
      <c r="DJ54" s="17" t="str">
        <f>IF(AND(Участники!$A54&lt;&gt;"",OR($N$53&gt;$N54,AND($N$53=$N54,$O$53&gt;$O54))),1,"")</f>
        <v/>
      </c>
      <c r="DK54" s="16" t="str">
        <f>IF(AND(Участники!$A54&lt;&gt;"",OR($N$54&gt;$N54,AND($N$54=$N54,$O$54&gt;$O54))),1,"")</f>
        <v/>
      </c>
      <c r="DL54" s="17" t="str">
        <f>IF(AND(Участники!$A54&lt;&gt;"",OR($N$55&gt;$N54,AND($N$55=$N54,$O$55&gt;$O54))),1,"")</f>
        <v/>
      </c>
      <c r="DM54" s="17" t="str">
        <f>IF(AND(Участники!$A54&lt;&gt;"",OR($N$56&gt;$N54,AND($N$56=$N54,$O$56&gt;$O54))),1,"")</f>
        <v/>
      </c>
      <c r="DN54" s="17" t="str">
        <f>IF(AND(Участники!$A54&lt;&gt;"",OR($N$57&gt;$N54,AND($N$57=$N54,$O$57&gt;$O54))),1,"")</f>
        <v/>
      </c>
      <c r="DO54" s="17" t="str">
        <f>IF(AND(Участники!$A54&lt;&gt;"",OR($N$58&gt;$N54,AND($N$58=$N54,$O$58&gt;$O54))),1,"")</f>
        <v/>
      </c>
      <c r="DP54" s="17" t="str">
        <f>IF(AND(Участники!$A54&lt;&gt;"",OR($N$59&gt;$N54,AND($N$59=$N54,$O$59&gt;$O54))),1,"")</f>
        <v/>
      </c>
      <c r="DQ54" s="17" t="str">
        <f>IF(AND(Участники!$A54&lt;&gt;"",OR($N$60&gt;$N54,AND($N$60=$N54,$O$60&gt;$O54))),1,"")</f>
        <v/>
      </c>
    </row>
    <row r="55" spans="1:121" x14ac:dyDescent="0.25">
      <c r="A55" s="30" t="str">
        <f>IF(Участники!A55="","",Участники!A55)</f>
        <v/>
      </c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31" t="str">
        <f>IF(Участники!A55="","",COUNTA(B55:M55))</f>
        <v/>
      </c>
      <c r="O55" s="31" t="str">
        <f>IF(Участники!A55="","",SUMPRODUCT(B$8:M$8,B115:M115))</f>
        <v/>
      </c>
      <c r="P55" s="31" t="str">
        <f>IF(Участники!A55="","",IF($BL$61+1=Участники!$B$6-DL$61,$BL$61+1,CONCATENATE($BL$61+1,"-",Участники!$B$6-DL$61)))</f>
        <v/>
      </c>
      <c r="T55" s="17" t="str">
        <f>IF(AND(Участники!$A55&lt;&gt;"",OR($N$11&lt;$N55,AND($N$11=$N55,$O$11&lt;$O55))),1,"")</f>
        <v/>
      </c>
      <c r="U55" s="17" t="str">
        <f>IF(AND(Участники!$A55&lt;&gt;"",OR($N$12&lt;$N55,AND($N$12=$N55,$O$12&lt;$O55))),1,"")</f>
        <v/>
      </c>
      <c r="V55" s="17" t="str">
        <f>IF(AND(Участники!$A55&lt;&gt;"",OR($N$13&lt;$N55,AND($N$13=$N55,$O$13&lt;$O55))),1,"")</f>
        <v/>
      </c>
      <c r="W55" s="17" t="str">
        <f>IF(AND(Участники!$A55&lt;&gt;"",OR($N$14&lt;$N55,AND($N$14=$N55,$O$14&lt;$O55))),1,"")</f>
        <v/>
      </c>
      <c r="X55" s="17" t="str">
        <f>IF(AND(Участники!$A55&lt;&gt;"",OR($N$15&lt;$N55,AND($N$15=$N55,$O$15&lt;$O55))),1,"")</f>
        <v/>
      </c>
      <c r="Y55" s="17" t="str">
        <f>IF(AND(Участники!$A55&lt;&gt;"",OR($N$16&lt;$N55,AND($N$16=$N55,$O$16&lt;$O55))),1,"")</f>
        <v/>
      </c>
      <c r="Z55" s="17" t="str">
        <f>IF(AND(Участники!$A55&lt;&gt;"",OR($N$17&lt;$N55,AND($N$17=$N55,$O$17&lt;$O55))),1,"")</f>
        <v/>
      </c>
      <c r="AA55" s="17" t="str">
        <f>IF(AND(Участники!$A55&lt;&gt;"",OR($N$18&lt;$N55,AND($N$18=$N55,$O$18&lt;$O55))),1,"")</f>
        <v/>
      </c>
      <c r="AB55" s="17" t="str">
        <f>IF(AND(Участники!$A55&lt;&gt;"",OR($N$19&lt;$N55,AND($N$19=$N55,$O$19&lt;$O55))),1,"")</f>
        <v/>
      </c>
      <c r="AC55" s="17" t="str">
        <f>IF(AND(Участники!$A55&lt;&gt;"",OR($N$20&lt;$N55,AND($N$20=$N55,$O$20&lt;$O55))),1,"")</f>
        <v/>
      </c>
      <c r="AD55" s="17" t="str">
        <f>IF(AND(Участники!$A55&lt;&gt;"",OR($N$21&lt;$N55,AND($N$21=$N55,$O$21&lt;$O55))),1,"")</f>
        <v/>
      </c>
      <c r="AE55" s="17" t="str">
        <f>IF(AND(Участники!$A55&lt;&gt;"",OR($N$22&lt;$N55,AND($N$22=$N55,$O$22&lt;$O55))),1,"")</f>
        <v/>
      </c>
      <c r="AF55" s="17" t="str">
        <f>IF(AND(Участники!$A55&lt;&gt;"",OR($N$23&lt;$N55,AND($N$23=$N55,$O$23&lt;$O55))),1,"")</f>
        <v/>
      </c>
      <c r="AG55" s="17" t="str">
        <f>IF(AND(Участники!$A55&lt;&gt;"",OR($N$24&lt;$N55,AND($N$24=$N55,$O$24&lt;$O55))),1,"")</f>
        <v/>
      </c>
      <c r="AH55" s="17" t="str">
        <f>IF(AND(Участники!$A55&lt;&gt;"",OR($N$25&lt;$N55,AND($N$25=$N55,$O$25&lt;$O55))),1,"")</f>
        <v/>
      </c>
      <c r="AI55" s="17" t="str">
        <f>IF(AND(Участники!$A55&lt;&gt;"",OR($N$26&lt;$N55,AND($N$26=$N55,$O$26&lt;$O55))),1,"")</f>
        <v/>
      </c>
      <c r="AJ55" s="17" t="str">
        <f>IF(AND(Участники!$A55&lt;&gt;"",OR($N$27&lt;$N55,AND($N$27=$N55,$O$27&lt;$O55))),1,"")</f>
        <v/>
      </c>
      <c r="AK55" s="17" t="str">
        <f>IF(AND(Участники!$A55&lt;&gt;"",OR($N$28&lt;$N55,AND($N$28=$N55,$O$28&lt;$O55))),1,"")</f>
        <v/>
      </c>
      <c r="AL55" s="17" t="str">
        <f>IF(AND(Участники!$A55&lt;&gt;"",OR($N$29&lt;$N55,AND($N$29=$N55,$O$29&lt;$O55))),1,"")</f>
        <v/>
      </c>
      <c r="AM55" s="17" t="str">
        <f>IF(AND(Участники!$A55&lt;&gt;"",OR($N$30&lt;$N55,AND($N$30=$N55,$O$30&lt;$O55))),1,"")</f>
        <v/>
      </c>
      <c r="AN55" s="17" t="str">
        <f>IF(AND(Участники!$A55&lt;&gt;"",OR($N$31&lt;$N55,AND($N$31=$N55,$O$31&lt;$O55))),1,"")</f>
        <v/>
      </c>
      <c r="AO55" s="17" t="str">
        <f>IF(AND(Участники!$A55&lt;&gt;"",OR($N$32&lt;$N55,AND($N$32=$N55,$O$32&lt;$O55))),1,"")</f>
        <v/>
      </c>
      <c r="AP55" s="17" t="str">
        <f>IF(AND(Участники!$A55&lt;&gt;"",OR($N$33&lt;$N55,AND($N$33=$N55,$O$33&lt;$O55))),1,"")</f>
        <v/>
      </c>
      <c r="AQ55" s="17" t="str">
        <f>IF(AND(Участники!$A55&lt;&gt;"",OR($N$34&lt;$N55,AND($N$34=$N55,$O$34&lt;$O55))),1,"")</f>
        <v/>
      </c>
      <c r="AR55" s="17" t="str">
        <f>IF(AND(Участники!$A55&lt;&gt;"",OR($N$35&lt;$N55,AND($N$35=$N55,$O$35&lt;$O55))),1,"")</f>
        <v/>
      </c>
      <c r="AS55" s="17" t="str">
        <f>IF(AND(Участники!$A55&lt;&gt;"",OR($N$36&lt;$N55,AND($N$36=$N55,$O$36&lt;$O55))),1,"")</f>
        <v/>
      </c>
      <c r="AT55" s="17" t="str">
        <f>IF(AND(Участники!$A55&lt;&gt;"",OR($N$37&lt;$N55,AND($N$37=$N55,$O$37&lt;$O55))),1,"")</f>
        <v/>
      </c>
      <c r="AU55" s="17" t="str">
        <f>IF(AND(Участники!$A55&lt;&gt;"",OR($N$38&lt;$N55,AND($N$38=$N55,$O$38&lt;$O55))),1,"")</f>
        <v/>
      </c>
      <c r="AV55" s="17" t="str">
        <f>IF(AND(Участники!$A55&lt;&gt;"",OR($N$39&lt;$N55,AND($N$39=$N55,$O$39&lt;$O55))),1,"")</f>
        <v/>
      </c>
      <c r="AW55" s="17" t="str">
        <f>IF(AND(Участники!$A55&lt;&gt;"",OR($N$40&lt;$N55,AND($N$40=$N55,$O$40&lt;$O55))),1,"")</f>
        <v/>
      </c>
      <c r="AX55" s="17" t="str">
        <f>IF(AND(Участники!$A55&lt;&gt;"",OR($N$41&lt;$N55,AND($N$41=$N55,$O$41&lt;$O55))),1,"")</f>
        <v/>
      </c>
      <c r="AY55" s="17" t="str">
        <f>IF(AND(Участники!$A55&lt;&gt;"",OR($N$42&lt;$N55,AND($N$42=$N55,$O$42&lt;$O55))),1,"")</f>
        <v/>
      </c>
      <c r="AZ55" s="17" t="str">
        <f>IF(AND(Участники!$A55&lt;&gt;"",OR($N$43&lt;$N55,AND($N$43=$N55,$O$43&lt;$O55))),1,"")</f>
        <v/>
      </c>
      <c r="BA55" s="17" t="str">
        <f>IF(AND(Участники!$A55&lt;&gt;"",OR($N$44&lt;$N55,AND($N$44=$N55,$O$44&lt;$O55))),1,"")</f>
        <v/>
      </c>
      <c r="BB55" s="17" t="str">
        <f>IF(AND(Участники!$A55&lt;&gt;"",OR($N$45&lt;$N55,AND($N$45=$N55,$O$45&lt;$O55))),1,"")</f>
        <v/>
      </c>
      <c r="BC55" s="17" t="str">
        <f>IF(AND(Участники!$A55&lt;&gt;"",OR($N$46&lt;$N55,AND($N$46=$N55,$O$46&lt;$O55))),1,"")</f>
        <v/>
      </c>
      <c r="BD55" s="17" t="str">
        <f>IF(AND(Участники!$A55&lt;&gt;"",OR($N$47&lt;$N55,AND($N$47=$N55,$O$47&lt;$O55))),1,"")</f>
        <v/>
      </c>
      <c r="BE55" s="17" t="str">
        <f>IF(AND(Участники!$A55&lt;&gt;"",OR($N$48&lt;$N55,AND($N$48=$N55,$O$48&lt;$O55))),1,"")</f>
        <v/>
      </c>
      <c r="BF55" s="17" t="str">
        <f>IF(AND(Участники!$A55&lt;&gt;"",OR($N$49&lt;$N55,AND($N$49=$N55,$O$49&lt;$O55))),1,"")</f>
        <v/>
      </c>
      <c r="BG55" s="17" t="str">
        <f>IF(AND(Участники!$A55&lt;&gt;"",OR($N$50&lt;$N55,AND($N$50=$N55,$O$50&lt;$O55))),1,"")</f>
        <v/>
      </c>
      <c r="BH55" s="17" t="str">
        <f>IF(AND(Участники!$A55&lt;&gt;"",OR($N$51&lt;$N55,AND($N$51=$N55,$O$51&lt;$O55))),1,"")</f>
        <v/>
      </c>
      <c r="BI55" s="17" t="str">
        <f>IF(AND(Участники!$A55&lt;&gt;"",OR($N$52&lt;$N55,AND($N$52=$N55,$O$52&lt;$O55))),1,"")</f>
        <v/>
      </c>
      <c r="BJ55" s="17" t="str">
        <f>IF(AND(Участники!$A55&lt;&gt;"",OR($N$53&lt;$N55,AND($N$53=$N55,$O$53&lt;$O55))),1,"")</f>
        <v/>
      </c>
      <c r="BK55" s="17" t="str">
        <f>IF(AND(Участники!$A55&lt;&gt;"",OR($N$54&lt;$N55,AND($N$54=$N55,$O$54&lt;$O55))),1,"")</f>
        <v/>
      </c>
      <c r="BL55" s="16" t="str">
        <f>IF(AND(Участники!$A55&lt;&gt;"",OR($N$55&lt;$N55,AND($N$55=$N55,$O$55&lt;$O55))),1,"")</f>
        <v/>
      </c>
      <c r="BM55" s="17" t="str">
        <f>IF(AND(Участники!$A55&lt;&gt;"",OR($N$56&lt;$N55,AND($N$56=$N55,$O$56&lt;$O55))),1,"")</f>
        <v/>
      </c>
      <c r="BN55" s="17" t="str">
        <f>IF(AND(Участники!$A55&lt;&gt;"",OR($N$57&lt;$N55,AND($N$57=$N55,$O$57&lt;$O55))),1,"")</f>
        <v/>
      </c>
      <c r="BO55" s="17" t="str">
        <f>IF(AND(Участники!$A55&lt;&gt;"",OR($N$58&lt;$N55,AND($N$58=$N55,$O$58&lt;$O55))),1,"")</f>
        <v/>
      </c>
      <c r="BP55" s="17" t="str">
        <f>IF(AND(Участники!$A55&lt;&gt;"",OR($N$59&lt;$N55,AND($N$59=$N55,$O$59&lt;$O55))),1,"")</f>
        <v/>
      </c>
      <c r="BQ55" s="17" t="str">
        <f>IF(AND(Участники!$A55&lt;&gt;"",OR($N$60&lt;$N55,AND($N$60=$N55,$O$60&lt;$O55))),1,"")</f>
        <v/>
      </c>
      <c r="BT55" s="17" t="str">
        <f>IF(AND(Участники!$A55&lt;&gt;"",OR($N$11&gt;$N55,AND($N$11=$N55,$O$11&gt;$O55))),1,"")</f>
        <v/>
      </c>
      <c r="BU55" s="17" t="str">
        <f>IF(AND(Участники!$A55&lt;&gt;"",OR($N$12&gt;$N55,AND($N$12=$N55,$O$12&gt;$O55))),1,"")</f>
        <v/>
      </c>
      <c r="BV55" s="17" t="str">
        <f>IF(AND(Участники!$A55&lt;&gt;"",OR($N$13&gt;$N55,AND($N$13=$N55,$O$13&gt;$O55))),1,"")</f>
        <v/>
      </c>
      <c r="BW55" s="17" t="str">
        <f>IF(AND(Участники!$A55&lt;&gt;"",OR($N$14&gt;$N55,AND($N$14=$N55,$O$14&gt;$O55))),1,"")</f>
        <v/>
      </c>
      <c r="BX55" s="17" t="str">
        <f>IF(AND(Участники!$A55&lt;&gt;"",OR($N$15&gt;$N55,AND($N$15=$N55,$O$15&gt;$O55))),1,"")</f>
        <v/>
      </c>
      <c r="BY55" s="17" t="str">
        <f>IF(AND(Участники!$A55&lt;&gt;"",OR($N$16&gt;$N55,AND($N$16=$N55,$O$16&gt;$O55))),1,"")</f>
        <v/>
      </c>
      <c r="BZ55" s="17" t="str">
        <f>IF(AND(Участники!$A55&lt;&gt;"",OR($N$17&gt;$N55,AND($N$17=$N55,$O$17&gt;$O55))),1,"")</f>
        <v/>
      </c>
      <c r="CA55" s="17" t="str">
        <f>IF(AND(Участники!$A55&lt;&gt;"",OR($N$18&gt;$N55,AND($N$18=$N55,$O$18&gt;$O55))),1,"")</f>
        <v/>
      </c>
      <c r="CB55" s="17" t="str">
        <f>IF(AND(Участники!$A55&lt;&gt;"",OR($N$19&gt;$N55,AND($N$19=$N55,$O$19&gt;$O55))),1,"")</f>
        <v/>
      </c>
      <c r="CC55" s="17" t="str">
        <f>IF(AND(Участники!$A55&lt;&gt;"",OR($N$20&gt;$N55,AND($N$20=$N55,$O$20&gt;$O55))),1,"")</f>
        <v/>
      </c>
      <c r="CD55" s="17" t="str">
        <f>IF(AND(Участники!$A55&lt;&gt;"",OR($N$21&gt;$N55,AND($N$21=$N55,$O$21&gt;$O55))),1,"")</f>
        <v/>
      </c>
      <c r="CE55" s="17" t="str">
        <f>IF(AND(Участники!$A55&lt;&gt;"",OR($N$22&gt;$N55,AND($N$22=$N55,$O$22&gt;$O55))),1,"")</f>
        <v/>
      </c>
      <c r="CF55" s="17" t="str">
        <f>IF(AND(Участники!$A55&lt;&gt;"",OR($N$23&gt;$N55,AND($N$23=$N55,$O$23&gt;$O55))),1,"")</f>
        <v/>
      </c>
      <c r="CG55" s="17" t="str">
        <f>IF(AND(Участники!$A55&lt;&gt;"",OR($N$24&gt;$N55,AND($N$24=$N55,$O$24&gt;$O55))),1,"")</f>
        <v/>
      </c>
      <c r="CH55" s="17" t="str">
        <f>IF(AND(Участники!$A55&lt;&gt;"",OR($N$25&gt;$N55,AND($N$25=$N55,$O$25&gt;$O55))),1,"")</f>
        <v/>
      </c>
      <c r="CI55" s="17" t="str">
        <f>IF(AND(Участники!$A55&lt;&gt;"",OR($N$26&gt;$N55,AND($N$26=$N55,$O$26&gt;$O55))),1,"")</f>
        <v/>
      </c>
      <c r="CJ55" s="17" t="str">
        <f>IF(AND(Участники!$A55&lt;&gt;"",OR($N$27&gt;$N55,AND($N$27=$N55,$O$27&gt;$O55))),1,"")</f>
        <v/>
      </c>
      <c r="CK55" s="17" t="str">
        <f>IF(AND(Участники!$A55&lt;&gt;"",OR($N$28&gt;$N55,AND($N$28=$N55,$O$28&gt;$O55))),1,"")</f>
        <v/>
      </c>
      <c r="CL55" s="17" t="str">
        <f>IF(AND(Участники!$A55&lt;&gt;"",OR($N$29&gt;$N55,AND($N$29=$N55,$O$29&gt;$O55))),1,"")</f>
        <v/>
      </c>
      <c r="CM55" s="17" t="str">
        <f>IF(AND(Участники!$A55&lt;&gt;"",OR($N$30&gt;$N55,AND($N$30=$N55,$O$30&gt;$O55))),1,"")</f>
        <v/>
      </c>
      <c r="CN55" s="17" t="str">
        <f>IF(AND(Участники!$A55&lt;&gt;"",OR($N$31&gt;$N55,AND($N$31=$N55,$O$31&gt;$O55))),1,"")</f>
        <v/>
      </c>
      <c r="CO55" s="17" t="str">
        <f>IF(AND(Участники!$A55&lt;&gt;"",OR($N$32&gt;$N55,AND($N$32=$N55,$O$32&gt;$O55))),1,"")</f>
        <v/>
      </c>
      <c r="CP55" s="17" t="str">
        <f>IF(AND(Участники!$A55&lt;&gt;"",OR($N$33&gt;$N55,AND($N$33=$N55,$O$33&gt;$O55))),1,"")</f>
        <v/>
      </c>
      <c r="CQ55" s="17" t="str">
        <f>IF(AND(Участники!$A55&lt;&gt;"",OR($N$34&gt;$N55,AND($N$34=$N55,$O$34&gt;$O55))),1,"")</f>
        <v/>
      </c>
      <c r="CR55" s="17" t="str">
        <f>IF(AND(Участники!$A55&lt;&gt;"",OR($N$35&gt;$N55,AND($N$35=$N55,$O$35&gt;$O55))),1,"")</f>
        <v/>
      </c>
      <c r="CS55" s="17" t="str">
        <f>IF(AND(Участники!$A55&lt;&gt;"",OR($N$36&gt;$N55,AND($N$36=$N55,$O$36&gt;$O55))),1,"")</f>
        <v/>
      </c>
      <c r="CT55" s="17" t="str">
        <f>IF(AND(Участники!$A55&lt;&gt;"",OR($N$37&gt;$N55,AND($N$37=$N55,$O$37&gt;$O55))),1,"")</f>
        <v/>
      </c>
      <c r="CU55" s="17" t="str">
        <f>IF(AND(Участники!$A55&lt;&gt;"",OR($N$38&gt;$N55,AND($N$38=$N55,$O$38&gt;$O55))),1,"")</f>
        <v/>
      </c>
      <c r="CV55" s="17" t="str">
        <f>IF(AND(Участники!$A55&lt;&gt;"",OR($N$39&gt;$N55,AND($N$39=$N55,$O$39&gt;$O55))),1,"")</f>
        <v/>
      </c>
      <c r="CW55" s="17" t="str">
        <f>IF(AND(Участники!$A55&lt;&gt;"",OR($N$40&gt;$N55,AND($N$40=$N55,$O$40&gt;$O55))),1,"")</f>
        <v/>
      </c>
      <c r="CX55" s="17" t="str">
        <f>IF(AND(Участники!$A55&lt;&gt;"",OR($N$41&gt;$N55,AND($N$41=$N55,$O$41&gt;$O55))),1,"")</f>
        <v/>
      </c>
      <c r="CY55" s="17" t="str">
        <f>IF(AND(Участники!$A55&lt;&gt;"",OR($N$42&gt;$N55,AND($N$42=$N55,$O$42&gt;$O55))),1,"")</f>
        <v/>
      </c>
      <c r="CZ55" s="17" t="str">
        <f>IF(AND(Участники!$A55&lt;&gt;"",OR($N$43&gt;$N55,AND($N$43=$N55,$O$43&gt;$O55))),1,"")</f>
        <v/>
      </c>
      <c r="DA55" s="17" t="str">
        <f>IF(AND(Участники!$A55&lt;&gt;"",OR($N$44&gt;$N55,AND($N$44=$N55,$O$44&gt;$O55))),1,"")</f>
        <v/>
      </c>
      <c r="DB55" s="17" t="str">
        <f>IF(AND(Участники!$A55&lt;&gt;"",OR($N$45&gt;$N55,AND($N$45=$N55,$O$45&gt;$O55))),1,"")</f>
        <v/>
      </c>
      <c r="DC55" s="17" t="str">
        <f>IF(AND(Участники!$A55&lt;&gt;"",OR($N$46&gt;$N55,AND($N$46=$N55,$O$46&gt;$O55))),1,"")</f>
        <v/>
      </c>
      <c r="DD55" s="17" t="str">
        <f>IF(AND(Участники!$A55&lt;&gt;"",OR($N$47&gt;$N55,AND($N$47=$N55,$O$47&gt;$O55))),1,"")</f>
        <v/>
      </c>
      <c r="DE55" s="17" t="str">
        <f>IF(AND(Участники!$A55&lt;&gt;"",OR($N$48&gt;$N55,AND($N$48=$N55,$O$48&gt;$O55))),1,"")</f>
        <v/>
      </c>
      <c r="DF55" s="17" t="str">
        <f>IF(AND(Участники!$A55&lt;&gt;"",OR($N$49&gt;$N55,AND($N$49=$N55,$O$49&gt;$O55))),1,"")</f>
        <v/>
      </c>
      <c r="DG55" s="17" t="str">
        <f>IF(AND(Участники!$A55&lt;&gt;"",OR($N$50&gt;$N55,AND($N$50=$N55,$O$50&gt;$O55))),1,"")</f>
        <v/>
      </c>
      <c r="DH55" s="17" t="str">
        <f>IF(AND(Участники!$A55&lt;&gt;"",OR($N$51&gt;$N55,AND($N$51=$N55,$O$51&gt;$O55))),1,"")</f>
        <v/>
      </c>
      <c r="DI55" s="17" t="str">
        <f>IF(AND(Участники!$A55&lt;&gt;"",OR($N$52&gt;$N55,AND($N$52=$N55,$O$52&gt;$O55))),1,"")</f>
        <v/>
      </c>
      <c r="DJ55" s="17" t="str">
        <f>IF(AND(Участники!$A55&lt;&gt;"",OR($N$53&gt;$N55,AND($N$53=$N55,$O$53&gt;$O55))),1,"")</f>
        <v/>
      </c>
      <c r="DK55" s="17" t="str">
        <f>IF(AND(Участники!$A55&lt;&gt;"",OR($N$54&gt;$N55,AND($N$54=$N55,$O$54&gt;$O55))),1,"")</f>
        <v/>
      </c>
      <c r="DL55" s="16" t="str">
        <f>IF(AND(Участники!$A55&lt;&gt;"",OR($N$55&gt;$N55,AND($N$55=$N55,$O$55&gt;$O55))),1,"")</f>
        <v/>
      </c>
      <c r="DM55" s="17" t="str">
        <f>IF(AND(Участники!$A55&lt;&gt;"",OR($N$56&gt;$N55,AND($N$56=$N55,$O$56&gt;$O55))),1,"")</f>
        <v/>
      </c>
      <c r="DN55" s="17" t="str">
        <f>IF(AND(Участники!$A55&lt;&gt;"",OR($N$57&gt;$N55,AND($N$57=$N55,$O$57&gt;$O55))),1,"")</f>
        <v/>
      </c>
      <c r="DO55" s="17" t="str">
        <f>IF(AND(Участники!$A55&lt;&gt;"",OR($N$58&gt;$N55,AND($N$58=$N55,$O$58&gt;$O55))),1,"")</f>
        <v/>
      </c>
      <c r="DP55" s="17" t="str">
        <f>IF(AND(Участники!$A55&lt;&gt;"",OR($N$59&gt;$N55,AND($N$59=$N55,$O$59&gt;$O55))),1,"")</f>
        <v/>
      </c>
      <c r="DQ55" s="17" t="str">
        <f>IF(AND(Участники!$A55&lt;&gt;"",OR($N$60&gt;$N55,AND($N$60=$N55,$O$60&gt;$O55))),1,"")</f>
        <v/>
      </c>
    </row>
    <row r="56" spans="1:121" x14ac:dyDescent="0.25">
      <c r="A56" s="29" t="str">
        <f>IF(Участники!A56="","",Участники!A56)</f>
        <v/>
      </c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15" t="str">
        <f>IF(Участники!A56="","",COUNTA(B56:M56))</f>
        <v/>
      </c>
      <c r="O56" s="15" t="str">
        <f>IF(Участники!A56="","",SUMPRODUCT(B$8:M$8,B116:M116))</f>
        <v/>
      </c>
      <c r="P56" s="15" t="str">
        <f>IF(Участники!A56="","",IF($BM$61+1=Участники!$B$6-DM$61,$BM$61+1,CONCATENATE($BM$61+1,"-",Участники!$B$6-DM$61)))</f>
        <v/>
      </c>
      <c r="T56" s="17" t="str">
        <f>IF(AND(Участники!$A56&lt;&gt;"",OR($N$11&lt;$N56,AND($N$11=$N56,$O$11&lt;$O56))),1,"")</f>
        <v/>
      </c>
      <c r="U56" s="17" t="str">
        <f>IF(AND(Участники!$A56&lt;&gt;"",OR($N$12&lt;$N56,AND($N$12=$N56,$O$12&lt;$O56))),1,"")</f>
        <v/>
      </c>
      <c r="V56" s="17" t="str">
        <f>IF(AND(Участники!$A56&lt;&gt;"",OR($N$13&lt;$N56,AND($N$13=$N56,$O$13&lt;$O56))),1,"")</f>
        <v/>
      </c>
      <c r="W56" s="17" t="str">
        <f>IF(AND(Участники!$A56&lt;&gt;"",OR($N$14&lt;$N56,AND($N$14=$N56,$O$14&lt;$O56))),1,"")</f>
        <v/>
      </c>
      <c r="X56" s="17" t="str">
        <f>IF(AND(Участники!$A56&lt;&gt;"",OR($N$15&lt;$N56,AND($N$15=$N56,$O$15&lt;$O56))),1,"")</f>
        <v/>
      </c>
      <c r="Y56" s="17" t="str">
        <f>IF(AND(Участники!$A56&lt;&gt;"",OR($N$16&lt;$N56,AND($N$16=$N56,$O$16&lt;$O56))),1,"")</f>
        <v/>
      </c>
      <c r="Z56" s="17" t="str">
        <f>IF(AND(Участники!$A56&lt;&gt;"",OR($N$17&lt;$N56,AND($N$17=$N56,$O$17&lt;$O56))),1,"")</f>
        <v/>
      </c>
      <c r="AA56" s="17" t="str">
        <f>IF(AND(Участники!$A56&lt;&gt;"",OR($N$18&lt;$N56,AND($N$18=$N56,$O$18&lt;$O56))),1,"")</f>
        <v/>
      </c>
      <c r="AB56" s="17" t="str">
        <f>IF(AND(Участники!$A56&lt;&gt;"",OR($N$19&lt;$N56,AND($N$19=$N56,$O$19&lt;$O56))),1,"")</f>
        <v/>
      </c>
      <c r="AC56" s="17" t="str">
        <f>IF(AND(Участники!$A56&lt;&gt;"",OR($N$20&lt;$N56,AND($N$20=$N56,$O$20&lt;$O56))),1,"")</f>
        <v/>
      </c>
      <c r="AD56" s="17" t="str">
        <f>IF(AND(Участники!$A56&lt;&gt;"",OR($N$21&lt;$N56,AND($N$21=$N56,$O$21&lt;$O56))),1,"")</f>
        <v/>
      </c>
      <c r="AE56" s="17" t="str">
        <f>IF(AND(Участники!$A56&lt;&gt;"",OR($N$22&lt;$N56,AND($N$22=$N56,$O$22&lt;$O56))),1,"")</f>
        <v/>
      </c>
      <c r="AF56" s="17" t="str">
        <f>IF(AND(Участники!$A56&lt;&gt;"",OR($N$23&lt;$N56,AND($N$23=$N56,$O$23&lt;$O56))),1,"")</f>
        <v/>
      </c>
      <c r="AG56" s="17" t="str">
        <f>IF(AND(Участники!$A56&lt;&gt;"",OR($N$24&lt;$N56,AND($N$24=$N56,$O$24&lt;$O56))),1,"")</f>
        <v/>
      </c>
      <c r="AH56" s="17" t="str">
        <f>IF(AND(Участники!$A56&lt;&gt;"",OR($N$25&lt;$N56,AND($N$25=$N56,$O$25&lt;$O56))),1,"")</f>
        <v/>
      </c>
      <c r="AI56" s="17" t="str">
        <f>IF(AND(Участники!$A56&lt;&gt;"",OR($N$26&lt;$N56,AND($N$26=$N56,$O$26&lt;$O56))),1,"")</f>
        <v/>
      </c>
      <c r="AJ56" s="17" t="str">
        <f>IF(AND(Участники!$A56&lt;&gt;"",OR($N$27&lt;$N56,AND($N$27=$N56,$O$27&lt;$O56))),1,"")</f>
        <v/>
      </c>
      <c r="AK56" s="17" t="str">
        <f>IF(AND(Участники!$A56&lt;&gt;"",OR($N$28&lt;$N56,AND($N$28=$N56,$O$28&lt;$O56))),1,"")</f>
        <v/>
      </c>
      <c r="AL56" s="17" t="str">
        <f>IF(AND(Участники!$A56&lt;&gt;"",OR($N$29&lt;$N56,AND($N$29=$N56,$O$29&lt;$O56))),1,"")</f>
        <v/>
      </c>
      <c r="AM56" s="17" t="str">
        <f>IF(AND(Участники!$A56&lt;&gt;"",OR($N$30&lt;$N56,AND($N$30=$N56,$O$30&lt;$O56))),1,"")</f>
        <v/>
      </c>
      <c r="AN56" s="17" t="str">
        <f>IF(AND(Участники!$A56&lt;&gt;"",OR($N$31&lt;$N56,AND($N$31=$N56,$O$31&lt;$O56))),1,"")</f>
        <v/>
      </c>
      <c r="AO56" s="17" t="str">
        <f>IF(AND(Участники!$A56&lt;&gt;"",OR($N$32&lt;$N56,AND($N$32=$N56,$O$32&lt;$O56))),1,"")</f>
        <v/>
      </c>
      <c r="AP56" s="17" t="str">
        <f>IF(AND(Участники!$A56&lt;&gt;"",OR($N$33&lt;$N56,AND($N$33=$N56,$O$33&lt;$O56))),1,"")</f>
        <v/>
      </c>
      <c r="AQ56" s="17" t="str">
        <f>IF(AND(Участники!$A56&lt;&gt;"",OR($N$34&lt;$N56,AND($N$34=$N56,$O$34&lt;$O56))),1,"")</f>
        <v/>
      </c>
      <c r="AR56" s="17" t="str">
        <f>IF(AND(Участники!$A56&lt;&gt;"",OR($N$35&lt;$N56,AND($N$35=$N56,$O$35&lt;$O56))),1,"")</f>
        <v/>
      </c>
      <c r="AS56" s="17" t="str">
        <f>IF(AND(Участники!$A56&lt;&gt;"",OR($N$36&lt;$N56,AND($N$36=$N56,$O$36&lt;$O56))),1,"")</f>
        <v/>
      </c>
      <c r="AT56" s="17" t="str">
        <f>IF(AND(Участники!$A56&lt;&gt;"",OR($N$37&lt;$N56,AND($N$37=$N56,$O$37&lt;$O56))),1,"")</f>
        <v/>
      </c>
      <c r="AU56" s="17" t="str">
        <f>IF(AND(Участники!$A56&lt;&gt;"",OR($N$38&lt;$N56,AND($N$38=$N56,$O$38&lt;$O56))),1,"")</f>
        <v/>
      </c>
      <c r="AV56" s="17" t="str">
        <f>IF(AND(Участники!$A56&lt;&gt;"",OR($N$39&lt;$N56,AND($N$39=$N56,$O$39&lt;$O56))),1,"")</f>
        <v/>
      </c>
      <c r="AW56" s="17" t="str">
        <f>IF(AND(Участники!$A56&lt;&gt;"",OR($N$40&lt;$N56,AND($N$40=$N56,$O$40&lt;$O56))),1,"")</f>
        <v/>
      </c>
      <c r="AX56" s="17" t="str">
        <f>IF(AND(Участники!$A56&lt;&gt;"",OR($N$41&lt;$N56,AND($N$41=$N56,$O$41&lt;$O56))),1,"")</f>
        <v/>
      </c>
      <c r="AY56" s="17" t="str">
        <f>IF(AND(Участники!$A56&lt;&gt;"",OR($N$42&lt;$N56,AND($N$42=$N56,$O$42&lt;$O56))),1,"")</f>
        <v/>
      </c>
      <c r="AZ56" s="17" t="str">
        <f>IF(AND(Участники!$A56&lt;&gt;"",OR($N$43&lt;$N56,AND($N$43=$N56,$O$43&lt;$O56))),1,"")</f>
        <v/>
      </c>
      <c r="BA56" s="17" t="str">
        <f>IF(AND(Участники!$A56&lt;&gt;"",OR($N$44&lt;$N56,AND($N$44=$N56,$O$44&lt;$O56))),1,"")</f>
        <v/>
      </c>
      <c r="BB56" s="17" t="str">
        <f>IF(AND(Участники!$A56&lt;&gt;"",OR($N$45&lt;$N56,AND($N$45=$N56,$O$45&lt;$O56))),1,"")</f>
        <v/>
      </c>
      <c r="BC56" s="17" t="str">
        <f>IF(AND(Участники!$A56&lt;&gt;"",OR($N$46&lt;$N56,AND($N$46=$N56,$O$46&lt;$O56))),1,"")</f>
        <v/>
      </c>
      <c r="BD56" s="17" t="str">
        <f>IF(AND(Участники!$A56&lt;&gt;"",OR($N$47&lt;$N56,AND($N$47=$N56,$O$47&lt;$O56))),1,"")</f>
        <v/>
      </c>
      <c r="BE56" s="17" t="str">
        <f>IF(AND(Участники!$A56&lt;&gt;"",OR($N$48&lt;$N56,AND($N$48=$N56,$O$48&lt;$O56))),1,"")</f>
        <v/>
      </c>
      <c r="BF56" s="17" t="str">
        <f>IF(AND(Участники!$A56&lt;&gt;"",OR($N$49&lt;$N56,AND($N$49=$N56,$O$49&lt;$O56))),1,"")</f>
        <v/>
      </c>
      <c r="BG56" s="17" t="str">
        <f>IF(AND(Участники!$A56&lt;&gt;"",OR($N$50&lt;$N56,AND($N$50=$N56,$O$50&lt;$O56))),1,"")</f>
        <v/>
      </c>
      <c r="BH56" s="17" t="str">
        <f>IF(AND(Участники!$A56&lt;&gt;"",OR($N$51&lt;$N56,AND($N$51=$N56,$O$51&lt;$O56))),1,"")</f>
        <v/>
      </c>
      <c r="BI56" s="17" t="str">
        <f>IF(AND(Участники!$A56&lt;&gt;"",OR($N$52&lt;$N56,AND($N$52=$N56,$O$52&lt;$O56))),1,"")</f>
        <v/>
      </c>
      <c r="BJ56" s="17" t="str">
        <f>IF(AND(Участники!$A56&lt;&gt;"",OR($N$53&lt;$N56,AND($N$53=$N56,$O$53&lt;$O56))),1,"")</f>
        <v/>
      </c>
      <c r="BK56" s="17" t="str">
        <f>IF(AND(Участники!$A56&lt;&gt;"",OR($N$54&lt;$N56,AND($N$54=$N56,$O$54&lt;$O56))),1,"")</f>
        <v/>
      </c>
      <c r="BL56" s="17" t="str">
        <f>IF(AND(Участники!$A56&lt;&gt;"",OR($N$55&lt;$N56,AND($N$55=$N56,$O$55&lt;$O56))),1,"")</f>
        <v/>
      </c>
      <c r="BM56" s="16" t="str">
        <f>IF(AND(Участники!$A56&lt;&gt;"",OR($N$56&lt;$N56,AND($N$56=$N56,$O$56&lt;$O56))),1,"")</f>
        <v/>
      </c>
      <c r="BN56" s="17" t="str">
        <f>IF(AND(Участники!$A56&lt;&gt;"",OR($N$57&lt;$N56,AND($N$57=$N56,$O$57&lt;$O56))),1,"")</f>
        <v/>
      </c>
      <c r="BO56" s="17" t="str">
        <f>IF(AND(Участники!$A56&lt;&gt;"",OR($N$58&lt;$N56,AND($N$58=$N56,$O$58&lt;$O56))),1,"")</f>
        <v/>
      </c>
      <c r="BP56" s="17" t="str">
        <f>IF(AND(Участники!$A56&lt;&gt;"",OR($N$59&lt;$N56,AND($N$59=$N56,$O$59&lt;$O56))),1,"")</f>
        <v/>
      </c>
      <c r="BQ56" s="17" t="str">
        <f>IF(AND(Участники!$A56&lt;&gt;"",OR($N$60&lt;$N56,AND($N$60=$N56,$O$60&lt;$O56))),1,"")</f>
        <v/>
      </c>
      <c r="BT56" s="17" t="str">
        <f>IF(AND(Участники!$A56&lt;&gt;"",OR($N$11&gt;$N56,AND($N$11=$N56,$O$11&gt;$O56))),1,"")</f>
        <v/>
      </c>
      <c r="BU56" s="17" t="str">
        <f>IF(AND(Участники!$A56&lt;&gt;"",OR($N$12&gt;$N56,AND($N$12=$N56,$O$12&gt;$O56))),1,"")</f>
        <v/>
      </c>
      <c r="BV56" s="17" t="str">
        <f>IF(AND(Участники!$A56&lt;&gt;"",OR($N$13&gt;$N56,AND($N$13=$N56,$O$13&gt;$O56))),1,"")</f>
        <v/>
      </c>
      <c r="BW56" s="17" t="str">
        <f>IF(AND(Участники!$A56&lt;&gt;"",OR($N$14&gt;$N56,AND($N$14=$N56,$O$14&gt;$O56))),1,"")</f>
        <v/>
      </c>
      <c r="BX56" s="17" t="str">
        <f>IF(AND(Участники!$A56&lt;&gt;"",OR($N$15&gt;$N56,AND($N$15=$N56,$O$15&gt;$O56))),1,"")</f>
        <v/>
      </c>
      <c r="BY56" s="17" t="str">
        <f>IF(AND(Участники!$A56&lt;&gt;"",OR($N$16&gt;$N56,AND($N$16=$N56,$O$16&gt;$O56))),1,"")</f>
        <v/>
      </c>
      <c r="BZ56" s="17" t="str">
        <f>IF(AND(Участники!$A56&lt;&gt;"",OR($N$17&gt;$N56,AND($N$17=$N56,$O$17&gt;$O56))),1,"")</f>
        <v/>
      </c>
      <c r="CA56" s="17" t="str">
        <f>IF(AND(Участники!$A56&lt;&gt;"",OR($N$18&gt;$N56,AND($N$18=$N56,$O$18&gt;$O56))),1,"")</f>
        <v/>
      </c>
      <c r="CB56" s="17" t="str">
        <f>IF(AND(Участники!$A56&lt;&gt;"",OR($N$19&gt;$N56,AND($N$19=$N56,$O$19&gt;$O56))),1,"")</f>
        <v/>
      </c>
      <c r="CC56" s="17" t="str">
        <f>IF(AND(Участники!$A56&lt;&gt;"",OR($N$20&gt;$N56,AND($N$20=$N56,$O$20&gt;$O56))),1,"")</f>
        <v/>
      </c>
      <c r="CD56" s="17" t="str">
        <f>IF(AND(Участники!$A56&lt;&gt;"",OR($N$21&gt;$N56,AND($N$21=$N56,$O$21&gt;$O56))),1,"")</f>
        <v/>
      </c>
      <c r="CE56" s="17" t="str">
        <f>IF(AND(Участники!$A56&lt;&gt;"",OR($N$22&gt;$N56,AND($N$22=$N56,$O$22&gt;$O56))),1,"")</f>
        <v/>
      </c>
      <c r="CF56" s="17" t="str">
        <f>IF(AND(Участники!$A56&lt;&gt;"",OR($N$23&gt;$N56,AND($N$23=$N56,$O$23&gt;$O56))),1,"")</f>
        <v/>
      </c>
      <c r="CG56" s="17" t="str">
        <f>IF(AND(Участники!$A56&lt;&gt;"",OR($N$24&gt;$N56,AND($N$24=$N56,$O$24&gt;$O56))),1,"")</f>
        <v/>
      </c>
      <c r="CH56" s="17" t="str">
        <f>IF(AND(Участники!$A56&lt;&gt;"",OR($N$25&gt;$N56,AND($N$25=$N56,$O$25&gt;$O56))),1,"")</f>
        <v/>
      </c>
      <c r="CI56" s="17" t="str">
        <f>IF(AND(Участники!$A56&lt;&gt;"",OR($N$26&gt;$N56,AND($N$26=$N56,$O$26&gt;$O56))),1,"")</f>
        <v/>
      </c>
      <c r="CJ56" s="17" t="str">
        <f>IF(AND(Участники!$A56&lt;&gt;"",OR($N$27&gt;$N56,AND($N$27=$N56,$O$27&gt;$O56))),1,"")</f>
        <v/>
      </c>
      <c r="CK56" s="17" t="str">
        <f>IF(AND(Участники!$A56&lt;&gt;"",OR($N$28&gt;$N56,AND($N$28=$N56,$O$28&gt;$O56))),1,"")</f>
        <v/>
      </c>
      <c r="CL56" s="17" t="str">
        <f>IF(AND(Участники!$A56&lt;&gt;"",OR($N$29&gt;$N56,AND($N$29=$N56,$O$29&gt;$O56))),1,"")</f>
        <v/>
      </c>
      <c r="CM56" s="17" t="str">
        <f>IF(AND(Участники!$A56&lt;&gt;"",OR($N$30&gt;$N56,AND($N$30=$N56,$O$30&gt;$O56))),1,"")</f>
        <v/>
      </c>
      <c r="CN56" s="17" t="str">
        <f>IF(AND(Участники!$A56&lt;&gt;"",OR($N$31&gt;$N56,AND($N$31=$N56,$O$31&gt;$O56))),1,"")</f>
        <v/>
      </c>
      <c r="CO56" s="17" t="str">
        <f>IF(AND(Участники!$A56&lt;&gt;"",OR($N$32&gt;$N56,AND($N$32=$N56,$O$32&gt;$O56))),1,"")</f>
        <v/>
      </c>
      <c r="CP56" s="17" t="str">
        <f>IF(AND(Участники!$A56&lt;&gt;"",OR($N$33&gt;$N56,AND($N$33=$N56,$O$33&gt;$O56))),1,"")</f>
        <v/>
      </c>
      <c r="CQ56" s="17" t="str">
        <f>IF(AND(Участники!$A56&lt;&gt;"",OR($N$34&gt;$N56,AND($N$34=$N56,$O$34&gt;$O56))),1,"")</f>
        <v/>
      </c>
      <c r="CR56" s="17" t="str">
        <f>IF(AND(Участники!$A56&lt;&gt;"",OR($N$35&gt;$N56,AND($N$35=$N56,$O$35&gt;$O56))),1,"")</f>
        <v/>
      </c>
      <c r="CS56" s="17" t="str">
        <f>IF(AND(Участники!$A56&lt;&gt;"",OR($N$36&gt;$N56,AND($N$36=$N56,$O$36&gt;$O56))),1,"")</f>
        <v/>
      </c>
      <c r="CT56" s="17" t="str">
        <f>IF(AND(Участники!$A56&lt;&gt;"",OR($N$37&gt;$N56,AND($N$37=$N56,$O$37&gt;$O56))),1,"")</f>
        <v/>
      </c>
      <c r="CU56" s="17" t="str">
        <f>IF(AND(Участники!$A56&lt;&gt;"",OR($N$38&gt;$N56,AND($N$38=$N56,$O$38&gt;$O56))),1,"")</f>
        <v/>
      </c>
      <c r="CV56" s="17" t="str">
        <f>IF(AND(Участники!$A56&lt;&gt;"",OR($N$39&gt;$N56,AND($N$39=$N56,$O$39&gt;$O56))),1,"")</f>
        <v/>
      </c>
      <c r="CW56" s="17" t="str">
        <f>IF(AND(Участники!$A56&lt;&gt;"",OR($N$40&gt;$N56,AND($N$40=$N56,$O$40&gt;$O56))),1,"")</f>
        <v/>
      </c>
      <c r="CX56" s="17" t="str">
        <f>IF(AND(Участники!$A56&lt;&gt;"",OR($N$41&gt;$N56,AND($N$41=$N56,$O$41&gt;$O56))),1,"")</f>
        <v/>
      </c>
      <c r="CY56" s="17" t="str">
        <f>IF(AND(Участники!$A56&lt;&gt;"",OR($N$42&gt;$N56,AND($N$42=$N56,$O$42&gt;$O56))),1,"")</f>
        <v/>
      </c>
      <c r="CZ56" s="17" t="str">
        <f>IF(AND(Участники!$A56&lt;&gt;"",OR($N$43&gt;$N56,AND($N$43=$N56,$O$43&gt;$O56))),1,"")</f>
        <v/>
      </c>
      <c r="DA56" s="17" t="str">
        <f>IF(AND(Участники!$A56&lt;&gt;"",OR($N$44&gt;$N56,AND($N$44=$N56,$O$44&gt;$O56))),1,"")</f>
        <v/>
      </c>
      <c r="DB56" s="17" t="str">
        <f>IF(AND(Участники!$A56&lt;&gt;"",OR($N$45&gt;$N56,AND($N$45=$N56,$O$45&gt;$O56))),1,"")</f>
        <v/>
      </c>
      <c r="DC56" s="17" t="str">
        <f>IF(AND(Участники!$A56&lt;&gt;"",OR($N$46&gt;$N56,AND($N$46=$N56,$O$46&gt;$O56))),1,"")</f>
        <v/>
      </c>
      <c r="DD56" s="17" t="str">
        <f>IF(AND(Участники!$A56&lt;&gt;"",OR($N$47&gt;$N56,AND($N$47=$N56,$O$47&gt;$O56))),1,"")</f>
        <v/>
      </c>
      <c r="DE56" s="17" t="str">
        <f>IF(AND(Участники!$A56&lt;&gt;"",OR($N$48&gt;$N56,AND($N$48=$N56,$O$48&gt;$O56))),1,"")</f>
        <v/>
      </c>
      <c r="DF56" s="17" t="str">
        <f>IF(AND(Участники!$A56&lt;&gt;"",OR($N$49&gt;$N56,AND($N$49=$N56,$O$49&gt;$O56))),1,"")</f>
        <v/>
      </c>
      <c r="DG56" s="17" t="str">
        <f>IF(AND(Участники!$A56&lt;&gt;"",OR($N$50&gt;$N56,AND($N$50=$N56,$O$50&gt;$O56))),1,"")</f>
        <v/>
      </c>
      <c r="DH56" s="17" t="str">
        <f>IF(AND(Участники!$A56&lt;&gt;"",OR($N$51&gt;$N56,AND($N$51=$N56,$O$51&gt;$O56))),1,"")</f>
        <v/>
      </c>
      <c r="DI56" s="17" t="str">
        <f>IF(AND(Участники!$A56&lt;&gt;"",OR($N$52&gt;$N56,AND($N$52=$N56,$O$52&gt;$O56))),1,"")</f>
        <v/>
      </c>
      <c r="DJ56" s="17" t="str">
        <f>IF(AND(Участники!$A56&lt;&gt;"",OR($N$53&gt;$N56,AND($N$53=$N56,$O$53&gt;$O56))),1,"")</f>
        <v/>
      </c>
      <c r="DK56" s="17" t="str">
        <f>IF(AND(Участники!$A56&lt;&gt;"",OR($N$54&gt;$N56,AND($N$54=$N56,$O$54&gt;$O56))),1,"")</f>
        <v/>
      </c>
      <c r="DL56" s="17" t="str">
        <f>IF(AND(Участники!$A56&lt;&gt;"",OR($N$55&gt;$N56,AND($N$55=$N56,$O$55&gt;$O56))),1,"")</f>
        <v/>
      </c>
      <c r="DM56" s="16" t="str">
        <f>IF(AND(Участники!$A56&lt;&gt;"",OR($N$56&gt;$N56,AND($N$56=$N56,$O$56&gt;$O56))),1,"")</f>
        <v/>
      </c>
      <c r="DN56" s="17" t="str">
        <f>IF(AND(Участники!$A56&lt;&gt;"",OR($N$57&gt;$N56,AND($N$57=$N56,$O$57&gt;$O56))),1,"")</f>
        <v/>
      </c>
      <c r="DO56" s="17" t="str">
        <f>IF(AND(Участники!$A56&lt;&gt;"",OR($N$58&gt;$N56,AND($N$58=$N56,$O$58&gt;$O56))),1,"")</f>
        <v/>
      </c>
      <c r="DP56" s="17" t="str">
        <f>IF(AND(Участники!$A56&lt;&gt;"",OR($N$59&gt;$N56,AND($N$59=$N56,$O$59&gt;$O56))),1,"")</f>
        <v/>
      </c>
      <c r="DQ56" s="17" t="str">
        <f>IF(AND(Участники!$A56&lt;&gt;"",OR($N$60&gt;$N56,AND($N$60=$N56,$O$60&gt;$O56))),1,"")</f>
        <v/>
      </c>
    </row>
    <row r="57" spans="1:121" x14ac:dyDescent="0.25">
      <c r="A57" s="29" t="str">
        <f>IF(Участники!A57="","",Участники!A57)</f>
        <v/>
      </c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15" t="str">
        <f>IF(Участники!A57="","",COUNTA(B57:M57))</f>
        <v/>
      </c>
      <c r="O57" s="15" t="str">
        <f>IF(Участники!A57="","",SUMPRODUCT(B$8:M$8,B117:M117))</f>
        <v/>
      </c>
      <c r="P57" s="15" t="str">
        <f>IF(Участники!A57="","",IF($BN$61+1=Участники!$B$6-DN$61,$BN$61+1,CONCATENATE($BN$61+1,"-",Участники!$B$6-DN$61)))</f>
        <v/>
      </c>
      <c r="T57" s="17" t="str">
        <f>IF(AND(Участники!$A57&lt;&gt;"",OR($N$11&lt;$N57,AND($N$11=$N57,$O$11&lt;$O57))),1,"")</f>
        <v/>
      </c>
      <c r="U57" s="17" t="str">
        <f>IF(AND(Участники!$A57&lt;&gt;"",OR($N$12&lt;$N57,AND($N$12=$N57,$O$12&lt;$O57))),1,"")</f>
        <v/>
      </c>
      <c r="V57" s="17" t="str">
        <f>IF(AND(Участники!$A57&lt;&gt;"",OR($N$13&lt;$N57,AND($N$13=$N57,$O$13&lt;$O57))),1,"")</f>
        <v/>
      </c>
      <c r="W57" s="17" t="str">
        <f>IF(AND(Участники!$A57&lt;&gt;"",OR($N$14&lt;$N57,AND($N$14=$N57,$O$14&lt;$O57))),1,"")</f>
        <v/>
      </c>
      <c r="X57" s="17" t="str">
        <f>IF(AND(Участники!$A57&lt;&gt;"",OR($N$15&lt;$N57,AND($N$15=$N57,$O$15&lt;$O57))),1,"")</f>
        <v/>
      </c>
      <c r="Y57" s="17" t="str">
        <f>IF(AND(Участники!$A57&lt;&gt;"",OR($N$16&lt;$N57,AND($N$16=$N57,$O$16&lt;$O57))),1,"")</f>
        <v/>
      </c>
      <c r="Z57" s="17" t="str">
        <f>IF(AND(Участники!$A57&lt;&gt;"",OR($N$17&lt;$N57,AND($N$17=$N57,$O$17&lt;$O57))),1,"")</f>
        <v/>
      </c>
      <c r="AA57" s="17" t="str">
        <f>IF(AND(Участники!$A57&lt;&gt;"",OR($N$18&lt;$N57,AND($N$18=$N57,$O$18&lt;$O57))),1,"")</f>
        <v/>
      </c>
      <c r="AB57" s="17" t="str">
        <f>IF(AND(Участники!$A57&lt;&gt;"",OR($N$19&lt;$N57,AND($N$19=$N57,$O$19&lt;$O57))),1,"")</f>
        <v/>
      </c>
      <c r="AC57" s="17" t="str">
        <f>IF(AND(Участники!$A57&lt;&gt;"",OR($N$20&lt;$N57,AND($N$20=$N57,$O$20&lt;$O57))),1,"")</f>
        <v/>
      </c>
      <c r="AD57" s="17" t="str">
        <f>IF(AND(Участники!$A57&lt;&gt;"",OR($N$21&lt;$N57,AND($N$21=$N57,$O$21&lt;$O57))),1,"")</f>
        <v/>
      </c>
      <c r="AE57" s="17" t="str">
        <f>IF(AND(Участники!$A57&lt;&gt;"",OR($N$22&lt;$N57,AND($N$22=$N57,$O$22&lt;$O57))),1,"")</f>
        <v/>
      </c>
      <c r="AF57" s="17" t="str">
        <f>IF(AND(Участники!$A57&lt;&gt;"",OR($N$23&lt;$N57,AND($N$23=$N57,$O$23&lt;$O57))),1,"")</f>
        <v/>
      </c>
      <c r="AG57" s="17" t="str">
        <f>IF(AND(Участники!$A57&lt;&gt;"",OR($N$24&lt;$N57,AND($N$24=$N57,$O$24&lt;$O57))),1,"")</f>
        <v/>
      </c>
      <c r="AH57" s="17" t="str">
        <f>IF(AND(Участники!$A57&lt;&gt;"",OR($N$25&lt;$N57,AND($N$25=$N57,$O$25&lt;$O57))),1,"")</f>
        <v/>
      </c>
      <c r="AI57" s="17" t="str">
        <f>IF(AND(Участники!$A57&lt;&gt;"",OR($N$26&lt;$N57,AND($N$26=$N57,$O$26&lt;$O57))),1,"")</f>
        <v/>
      </c>
      <c r="AJ57" s="17" t="str">
        <f>IF(AND(Участники!$A57&lt;&gt;"",OR($N$27&lt;$N57,AND($N$27=$N57,$O$27&lt;$O57))),1,"")</f>
        <v/>
      </c>
      <c r="AK57" s="17" t="str">
        <f>IF(AND(Участники!$A57&lt;&gt;"",OR($N$28&lt;$N57,AND($N$28=$N57,$O$28&lt;$O57))),1,"")</f>
        <v/>
      </c>
      <c r="AL57" s="17" t="str">
        <f>IF(AND(Участники!$A57&lt;&gt;"",OR($N$29&lt;$N57,AND($N$29=$N57,$O$29&lt;$O57))),1,"")</f>
        <v/>
      </c>
      <c r="AM57" s="17" t="str">
        <f>IF(AND(Участники!$A57&lt;&gt;"",OR($N$30&lt;$N57,AND($N$30=$N57,$O$30&lt;$O57))),1,"")</f>
        <v/>
      </c>
      <c r="AN57" s="17" t="str">
        <f>IF(AND(Участники!$A57&lt;&gt;"",OR($N$31&lt;$N57,AND($N$31=$N57,$O$31&lt;$O57))),1,"")</f>
        <v/>
      </c>
      <c r="AO57" s="17" t="str">
        <f>IF(AND(Участники!$A57&lt;&gt;"",OR($N$32&lt;$N57,AND($N$32=$N57,$O$32&lt;$O57))),1,"")</f>
        <v/>
      </c>
      <c r="AP57" s="17" t="str">
        <f>IF(AND(Участники!$A57&lt;&gt;"",OR($N$33&lt;$N57,AND($N$33=$N57,$O$33&lt;$O57))),1,"")</f>
        <v/>
      </c>
      <c r="AQ57" s="17" t="str">
        <f>IF(AND(Участники!$A57&lt;&gt;"",OR($N$34&lt;$N57,AND($N$34=$N57,$O$34&lt;$O57))),1,"")</f>
        <v/>
      </c>
      <c r="AR57" s="17" t="str">
        <f>IF(AND(Участники!$A57&lt;&gt;"",OR($N$35&lt;$N57,AND($N$35=$N57,$O$35&lt;$O57))),1,"")</f>
        <v/>
      </c>
      <c r="AS57" s="17" t="str">
        <f>IF(AND(Участники!$A57&lt;&gt;"",OR($N$36&lt;$N57,AND($N$36=$N57,$O$36&lt;$O57))),1,"")</f>
        <v/>
      </c>
      <c r="AT57" s="17" t="str">
        <f>IF(AND(Участники!$A57&lt;&gt;"",OR($N$37&lt;$N57,AND($N$37=$N57,$O$37&lt;$O57))),1,"")</f>
        <v/>
      </c>
      <c r="AU57" s="17" t="str">
        <f>IF(AND(Участники!$A57&lt;&gt;"",OR($N$38&lt;$N57,AND($N$38=$N57,$O$38&lt;$O57))),1,"")</f>
        <v/>
      </c>
      <c r="AV57" s="17" t="str">
        <f>IF(AND(Участники!$A57&lt;&gt;"",OR($N$39&lt;$N57,AND($N$39=$N57,$O$39&lt;$O57))),1,"")</f>
        <v/>
      </c>
      <c r="AW57" s="17" t="str">
        <f>IF(AND(Участники!$A57&lt;&gt;"",OR($N$40&lt;$N57,AND($N$40=$N57,$O$40&lt;$O57))),1,"")</f>
        <v/>
      </c>
      <c r="AX57" s="17" t="str">
        <f>IF(AND(Участники!$A57&lt;&gt;"",OR($N$41&lt;$N57,AND($N$41=$N57,$O$41&lt;$O57))),1,"")</f>
        <v/>
      </c>
      <c r="AY57" s="17" t="str">
        <f>IF(AND(Участники!$A57&lt;&gt;"",OR($N$42&lt;$N57,AND($N$42=$N57,$O$42&lt;$O57))),1,"")</f>
        <v/>
      </c>
      <c r="AZ57" s="17" t="str">
        <f>IF(AND(Участники!$A57&lt;&gt;"",OR($N$43&lt;$N57,AND($N$43=$N57,$O$43&lt;$O57))),1,"")</f>
        <v/>
      </c>
      <c r="BA57" s="17" t="str">
        <f>IF(AND(Участники!$A57&lt;&gt;"",OR($N$44&lt;$N57,AND($N$44=$N57,$O$44&lt;$O57))),1,"")</f>
        <v/>
      </c>
      <c r="BB57" s="17" t="str">
        <f>IF(AND(Участники!$A57&lt;&gt;"",OR($N$45&lt;$N57,AND($N$45=$N57,$O$45&lt;$O57))),1,"")</f>
        <v/>
      </c>
      <c r="BC57" s="17" t="str">
        <f>IF(AND(Участники!$A57&lt;&gt;"",OR($N$46&lt;$N57,AND($N$46=$N57,$O$46&lt;$O57))),1,"")</f>
        <v/>
      </c>
      <c r="BD57" s="17" t="str">
        <f>IF(AND(Участники!$A57&lt;&gt;"",OR($N$47&lt;$N57,AND($N$47=$N57,$O$47&lt;$O57))),1,"")</f>
        <v/>
      </c>
      <c r="BE57" s="17" t="str">
        <f>IF(AND(Участники!$A57&lt;&gt;"",OR($N$48&lt;$N57,AND($N$48=$N57,$O$48&lt;$O57))),1,"")</f>
        <v/>
      </c>
      <c r="BF57" s="17" t="str">
        <f>IF(AND(Участники!$A57&lt;&gt;"",OR($N$49&lt;$N57,AND($N$49=$N57,$O$49&lt;$O57))),1,"")</f>
        <v/>
      </c>
      <c r="BG57" s="17" t="str">
        <f>IF(AND(Участники!$A57&lt;&gt;"",OR($N$50&lt;$N57,AND($N$50=$N57,$O$50&lt;$O57))),1,"")</f>
        <v/>
      </c>
      <c r="BH57" s="17" t="str">
        <f>IF(AND(Участники!$A57&lt;&gt;"",OR($N$51&lt;$N57,AND($N$51=$N57,$O$51&lt;$O57))),1,"")</f>
        <v/>
      </c>
      <c r="BI57" s="17" t="str">
        <f>IF(AND(Участники!$A57&lt;&gt;"",OR($N$52&lt;$N57,AND($N$52=$N57,$O$52&lt;$O57))),1,"")</f>
        <v/>
      </c>
      <c r="BJ57" s="17" t="str">
        <f>IF(AND(Участники!$A57&lt;&gt;"",OR($N$53&lt;$N57,AND($N$53=$N57,$O$53&lt;$O57))),1,"")</f>
        <v/>
      </c>
      <c r="BK57" s="17" t="str">
        <f>IF(AND(Участники!$A57&lt;&gt;"",OR($N$54&lt;$N57,AND($N$54=$N57,$O$54&lt;$O57))),1,"")</f>
        <v/>
      </c>
      <c r="BL57" s="17" t="str">
        <f>IF(AND(Участники!$A57&lt;&gt;"",OR($N$55&lt;$N57,AND($N$55=$N57,$O$55&lt;$O57))),1,"")</f>
        <v/>
      </c>
      <c r="BM57" s="17" t="str">
        <f>IF(AND(Участники!$A57&lt;&gt;"",OR($N$56&lt;$N57,AND($N$56=$N57,$O$56&lt;$O57))),1,"")</f>
        <v/>
      </c>
      <c r="BN57" s="16" t="str">
        <f>IF(AND(Участники!$A57&lt;&gt;"",OR($N$57&lt;$N57,AND($N$57=$N57,$O$57&lt;$O57))),1,"")</f>
        <v/>
      </c>
      <c r="BO57" s="17" t="str">
        <f>IF(AND(Участники!$A57&lt;&gt;"",OR($N$58&lt;$N57,AND($N$58=$N57,$O$58&lt;$O57))),1,"")</f>
        <v/>
      </c>
      <c r="BP57" s="17" t="str">
        <f>IF(AND(Участники!$A57&lt;&gt;"",OR($N$59&lt;$N57,AND($N$59=$N57,$O$59&lt;$O57))),1,"")</f>
        <v/>
      </c>
      <c r="BQ57" s="17" t="str">
        <f>IF(AND(Участники!$A57&lt;&gt;"",OR($N$60&lt;$N57,AND($N$60=$N57,$O$60&lt;$O57))),1,"")</f>
        <v/>
      </c>
      <c r="BT57" s="17" t="str">
        <f>IF(AND(Участники!$A57&lt;&gt;"",OR($N$11&gt;$N57,AND($N$11=$N57,$O$11&gt;$O57))),1,"")</f>
        <v/>
      </c>
      <c r="BU57" s="17" t="str">
        <f>IF(AND(Участники!$A57&lt;&gt;"",OR($N$12&gt;$N57,AND($N$12=$N57,$O$12&gt;$O57))),1,"")</f>
        <v/>
      </c>
      <c r="BV57" s="17" t="str">
        <f>IF(AND(Участники!$A57&lt;&gt;"",OR($N$13&gt;$N57,AND($N$13=$N57,$O$13&gt;$O57))),1,"")</f>
        <v/>
      </c>
      <c r="BW57" s="17" t="str">
        <f>IF(AND(Участники!$A57&lt;&gt;"",OR($N$14&gt;$N57,AND($N$14=$N57,$O$14&gt;$O57))),1,"")</f>
        <v/>
      </c>
      <c r="BX57" s="17" t="str">
        <f>IF(AND(Участники!$A57&lt;&gt;"",OR($N$15&gt;$N57,AND($N$15=$N57,$O$15&gt;$O57))),1,"")</f>
        <v/>
      </c>
      <c r="BY57" s="17" t="str">
        <f>IF(AND(Участники!$A57&lt;&gt;"",OR($N$16&gt;$N57,AND($N$16=$N57,$O$16&gt;$O57))),1,"")</f>
        <v/>
      </c>
      <c r="BZ57" s="17" t="str">
        <f>IF(AND(Участники!$A57&lt;&gt;"",OR($N$17&gt;$N57,AND($N$17=$N57,$O$17&gt;$O57))),1,"")</f>
        <v/>
      </c>
      <c r="CA57" s="17" t="str">
        <f>IF(AND(Участники!$A57&lt;&gt;"",OR($N$18&gt;$N57,AND($N$18=$N57,$O$18&gt;$O57))),1,"")</f>
        <v/>
      </c>
      <c r="CB57" s="17" t="str">
        <f>IF(AND(Участники!$A57&lt;&gt;"",OR($N$19&gt;$N57,AND($N$19=$N57,$O$19&gt;$O57))),1,"")</f>
        <v/>
      </c>
      <c r="CC57" s="17" t="str">
        <f>IF(AND(Участники!$A57&lt;&gt;"",OR($N$20&gt;$N57,AND($N$20=$N57,$O$20&gt;$O57))),1,"")</f>
        <v/>
      </c>
      <c r="CD57" s="17" t="str">
        <f>IF(AND(Участники!$A57&lt;&gt;"",OR($N$21&gt;$N57,AND($N$21=$N57,$O$21&gt;$O57))),1,"")</f>
        <v/>
      </c>
      <c r="CE57" s="17" t="str">
        <f>IF(AND(Участники!$A57&lt;&gt;"",OR($N$22&gt;$N57,AND($N$22=$N57,$O$22&gt;$O57))),1,"")</f>
        <v/>
      </c>
      <c r="CF57" s="17" t="str">
        <f>IF(AND(Участники!$A57&lt;&gt;"",OR($N$23&gt;$N57,AND($N$23=$N57,$O$23&gt;$O57))),1,"")</f>
        <v/>
      </c>
      <c r="CG57" s="17" t="str">
        <f>IF(AND(Участники!$A57&lt;&gt;"",OR($N$24&gt;$N57,AND($N$24=$N57,$O$24&gt;$O57))),1,"")</f>
        <v/>
      </c>
      <c r="CH57" s="17" t="str">
        <f>IF(AND(Участники!$A57&lt;&gt;"",OR($N$25&gt;$N57,AND($N$25=$N57,$O$25&gt;$O57))),1,"")</f>
        <v/>
      </c>
      <c r="CI57" s="17" t="str">
        <f>IF(AND(Участники!$A57&lt;&gt;"",OR($N$26&gt;$N57,AND($N$26=$N57,$O$26&gt;$O57))),1,"")</f>
        <v/>
      </c>
      <c r="CJ57" s="17" t="str">
        <f>IF(AND(Участники!$A57&lt;&gt;"",OR($N$27&gt;$N57,AND($N$27=$N57,$O$27&gt;$O57))),1,"")</f>
        <v/>
      </c>
      <c r="CK57" s="17" t="str">
        <f>IF(AND(Участники!$A57&lt;&gt;"",OR($N$28&gt;$N57,AND($N$28=$N57,$O$28&gt;$O57))),1,"")</f>
        <v/>
      </c>
      <c r="CL57" s="17" t="str">
        <f>IF(AND(Участники!$A57&lt;&gt;"",OR($N$29&gt;$N57,AND($N$29=$N57,$O$29&gt;$O57))),1,"")</f>
        <v/>
      </c>
      <c r="CM57" s="17" t="str">
        <f>IF(AND(Участники!$A57&lt;&gt;"",OR($N$30&gt;$N57,AND($N$30=$N57,$O$30&gt;$O57))),1,"")</f>
        <v/>
      </c>
      <c r="CN57" s="17" t="str">
        <f>IF(AND(Участники!$A57&lt;&gt;"",OR($N$31&gt;$N57,AND($N$31=$N57,$O$31&gt;$O57))),1,"")</f>
        <v/>
      </c>
      <c r="CO57" s="17" t="str">
        <f>IF(AND(Участники!$A57&lt;&gt;"",OR($N$32&gt;$N57,AND($N$32=$N57,$O$32&gt;$O57))),1,"")</f>
        <v/>
      </c>
      <c r="CP57" s="17" t="str">
        <f>IF(AND(Участники!$A57&lt;&gt;"",OR($N$33&gt;$N57,AND($N$33=$N57,$O$33&gt;$O57))),1,"")</f>
        <v/>
      </c>
      <c r="CQ57" s="17" t="str">
        <f>IF(AND(Участники!$A57&lt;&gt;"",OR($N$34&gt;$N57,AND($N$34=$N57,$O$34&gt;$O57))),1,"")</f>
        <v/>
      </c>
      <c r="CR57" s="17" t="str">
        <f>IF(AND(Участники!$A57&lt;&gt;"",OR($N$35&gt;$N57,AND($N$35=$N57,$O$35&gt;$O57))),1,"")</f>
        <v/>
      </c>
      <c r="CS57" s="17" t="str">
        <f>IF(AND(Участники!$A57&lt;&gt;"",OR($N$36&gt;$N57,AND($N$36=$N57,$O$36&gt;$O57))),1,"")</f>
        <v/>
      </c>
      <c r="CT57" s="17" t="str">
        <f>IF(AND(Участники!$A57&lt;&gt;"",OR($N$37&gt;$N57,AND($N$37=$N57,$O$37&gt;$O57))),1,"")</f>
        <v/>
      </c>
      <c r="CU57" s="17" t="str">
        <f>IF(AND(Участники!$A57&lt;&gt;"",OR($N$38&gt;$N57,AND($N$38=$N57,$O$38&gt;$O57))),1,"")</f>
        <v/>
      </c>
      <c r="CV57" s="17" t="str">
        <f>IF(AND(Участники!$A57&lt;&gt;"",OR($N$39&gt;$N57,AND($N$39=$N57,$O$39&gt;$O57))),1,"")</f>
        <v/>
      </c>
      <c r="CW57" s="17" t="str">
        <f>IF(AND(Участники!$A57&lt;&gt;"",OR($N$40&gt;$N57,AND($N$40=$N57,$O$40&gt;$O57))),1,"")</f>
        <v/>
      </c>
      <c r="CX57" s="17" t="str">
        <f>IF(AND(Участники!$A57&lt;&gt;"",OR($N$41&gt;$N57,AND($N$41=$N57,$O$41&gt;$O57))),1,"")</f>
        <v/>
      </c>
      <c r="CY57" s="17" t="str">
        <f>IF(AND(Участники!$A57&lt;&gt;"",OR($N$42&gt;$N57,AND($N$42=$N57,$O$42&gt;$O57))),1,"")</f>
        <v/>
      </c>
      <c r="CZ57" s="17" t="str">
        <f>IF(AND(Участники!$A57&lt;&gt;"",OR($N$43&gt;$N57,AND($N$43=$N57,$O$43&gt;$O57))),1,"")</f>
        <v/>
      </c>
      <c r="DA57" s="17" t="str">
        <f>IF(AND(Участники!$A57&lt;&gt;"",OR($N$44&gt;$N57,AND($N$44=$N57,$O$44&gt;$O57))),1,"")</f>
        <v/>
      </c>
      <c r="DB57" s="17" t="str">
        <f>IF(AND(Участники!$A57&lt;&gt;"",OR($N$45&gt;$N57,AND($N$45=$N57,$O$45&gt;$O57))),1,"")</f>
        <v/>
      </c>
      <c r="DC57" s="17" t="str">
        <f>IF(AND(Участники!$A57&lt;&gt;"",OR($N$46&gt;$N57,AND($N$46=$N57,$O$46&gt;$O57))),1,"")</f>
        <v/>
      </c>
      <c r="DD57" s="17" t="str">
        <f>IF(AND(Участники!$A57&lt;&gt;"",OR($N$47&gt;$N57,AND($N$47=$N57,$O$47&gt;$O57))),1,"")</f>
        <v/>
      </c>
      <c r="DE57" s="17" t="str">
        <f>IF(AND(Участники!$A57&lt;&gt;"",OR($N$48&gt;$N57,AND($N$48=$N57,$O$48&gt;$O57))),1,"")</f>
        <v/>
      </c>
      <c r="DF57" s="17" t="str">
        <f>IF(AND(Участники!$A57&lt;&gt;"",OR($N$49&gt;$N57,AND($N$49=$N57,$O$49&gt;$O57))),1,"")</f>
        <v/>
      </c>
      <c r="DG57" s="17" t="str">
        <f>IF(AND(Участники!$A57&lt;&gt;"",OR($N$50&gt;$N57,AND($N$50=$N57,$O$50&gt;$O57))),1,"")</f>
        <v/>
      </c>
      <c r="DH57" s="17" t="str">
        <f>IF(AND(Участники!$A57&lt;&gt;"",OR($N$51&gt;$N57,AND($N$51=$N57,$O$51&gt;$O57))),1,"")</f>
        <v/>
      </c>
      <c r="DI57" s="17" t="str">
        <f>IF(AND(Участники!$A57&lt;&gt;"",OR($N$52&gt;$N57,AND($N$52=$N57,$O$52&gt;$O57))),1,"")</f>
        <v/>
      </c>
      <c r="DJ57" s="17" t="str">
        <f>IF(AND(Участники!$A57&lt;&gt;"",OR($N$53&gt;$N57,AND($N$53=$N57,$O$53&gt;$O57))),1,"")</f>
        <v/>
      </c>
      <c r="DK57" s="17" t="str">
        <f>IF(AND(Участники!$A57&lt;&gt;"",OR($N$54&gt;$N57,AND($N$54=$N57,$O$54&gt;$O57))),1,"")</f>
        <v/>
      </c>
      <c r="DL57" s="17" t="str">
        <f>IF(AND(Участники!$A57&lt;&gt;"",OR($N$55&gt;$N57,AND($N$55=$N57,$O$55&gt;$O57))),1,"")</f>
        <v/>
      </c>
      <c r="DM57" s="17" t="str">
        <f>IF(AND(Участники!$A57&lt;&gt;"",OR($N$56&gt;$N57,AND($N$56=$N57,$O$56&gt;$O57))),1,"")</f>
        <v/>
      </c>
      <c r="DN57" s="16" t="str">
        <f>IF(AND(Участники!$A57&lt;&gt;"",OR($N$57&gt;$N57,AND($N$57=$N57,$O$57&gt;$O57))),1,"")</f>
        <v/>
      </c>
      <c r="DO57" s="17" t="str">
        <f>IF(AND(Участники!$A57&lt;&gt;"",OR($N$58&gt;$N57,AND($N$58=$N57,$O$58&gt;$O57))),1,"")</f>
        <v/>
      </c>
      <c r="DP57" s="17" t="str">
        <f>IF(AND(Участники!$A57&lt;&gt;"",OR($N$59&gt;$N57,AND($N$59=$N57,$O$59&gt;$O57))),1,"")</f>
        <v/>
      </c>
      <c r="DQ57" s="17" t="str">
        <f>IF(AND(Участники!$A57&lt;&gt;"",OR($N$60&gt;$N57,AND($N$60=$N57,$O$60&gt;$O57))),1,"")</f>
        <v/>
      </c>
    </row>
    <row r="58" spans="1:121" x14ac:dyDescent="0.25">
      <c r="A58" s="29" t="str">
        <f>IF(Участники!A58="","",Участники!A58)</f>
        <v/>
      </c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15" t="str">
        <f>IF(Участники!A58="","",COUNTA(B58:M58))</f>
        <v/>
      </c>
      <c r="O58" s="15" t="str">
        <f>IF(Участники!A58="","",SUMPRODUCT(B$8:M$8,B118:M118))</f>
        <v/>
      </c>
      <c r="P58" s="15" t="str">
        <f>IF(Участники!A58="","",IF($BO$61+1=Участники!$B$6-DO$61,$BO$61+1,CONCATENATE($BO$61+1,"-",Участники!$B$6-DO$61)))</f>
        <v/>
      </c>
      <c r="T58" s="17" t="str">
        <f>IF(AND(Участники!$A58&lt;&gt;"",OR($N$11&lt;$N58,AND($N$11=$N58,$O$11&lt;$O58))),1,"")</f>
        <v/>
      </c>
      <c r="U58" s="17" t="str">
        <f>IF(AND(Участники!$A58&lt;&gt;"",OR($N$12&lt;$N58,AND($N$12=$N58,$O$12&lt;$O58))),1,"")</f>
        <v/>
      </c>
      <c r="V58" s="17" t="str">
        <f>IF(AND(Участники!$A58&lt;&gt;"",OR($N$13&lt;$N58,AND($N$13=$N58,$O$13&lt;$O58))),1,"")</f>
        <v/>
      </c>
      <c r="W58" s="17" t="str">
        <f>IF(AND(Участники!$A58&lt;&gt;"",OR($N$14&lt;$N58,AND($N$14=$N58,$O$14&lt;$O58))),1,"")</f>
        <v/>
      </c>
      <c r="X58" s="17" t="str">
        <f>IF(AND(Участники!$A58&lt;&gt;"",OR($N$15&lt;$N58,AND($N$15=$N58,$O$15&lt;$O58))),1,"")</f>
        <v/>
      </c>
      <c r="Y58" s="17" t="str">
        <f>IF(AND(Участники!$A58&lt;&gt;"",OR($N$16&lt;$N58,AND($N$16=$N58,$O$16&lt;$O58))),1,"")</f>
        <v/>
      </c>
      <c r="Z58" s="17" t="str">
        <f>IF(AND(Участники!$A58&lt;&gt;"",OR($N$17&lt;$N58,AND($N$17=$N58,$O$17&lt;$O58))),1,"")</f>
        <v/>
      </c>
      <c r="AA58" s="17" t="str">
        <f>IF(AND(Участники!$A58&lt;&gt;"",OR($N$18&lt;$N58,AND($N$18=$N58,$O$18&lt;$O58))),1,"")</f>
        <v/>
      </c>
      <c r="AB58" s="17" t="str">
        <f>IF(AND(Участники!$A58&lt;&gt;"",OR($N$19&lt;$N58,AND($N$19=$N58,$O$19&lt;$O58))),1,"")</f>
        <v/>
      </c>
      <c r="AC58" s="17" t="str">
        <f>IF(AND(Участники!$A58&lt;&gt;"",OR($N$20&lt;$N58,AND($N$20=$N58,$O$20&lt;$O58))),1,"")</f>
        <v/>
      </c>
      <c r="AD58" s="17" t="str">
        <f>IF(AND(Участники!$A58&lt;&gt;"",OR($N$21&lt;$N58,AND($N$21=$N58,$O$21&lt;$O58))),1,"")</f>
        <v/>
      </c>
      <c r="AE58" s="17" t="str">
        <f>IF(AND(Участники!$A58&lt;&gt;"",OR($N$22&lt;$N58,AND($N$22=$N58,$O$22&lt;$O58))),1,"")</f>
        <v/>
      </c>
      <c r="AF58" s="17" t="str">
        <f>IF(AND(Участники!$A58&lt;&gt;"",OR($N$23&lt;$N58,AND($N$23=$N58,$O$23&lt;$O58))),1,"")</f>
        <v/>
      </c>
      <c r="AG58" s="17" t="str">
        <f>IF(AND(Участники!$A58&lt;&gt;"",OR($N$24&lt;$N58,AND($N$24=$N58,$O$24&lt;$O58))),1,"")</f>
        <v/>
      </c>
      <c r="AH58" s="17" t="str">
        <f>IF(AND(Участники!$A58&lt;&gt;"",OR($N$25&lt;$N58,AND($N$25=$N58,$O$25&lt;$O58))),1,"")</f>
        <v/>
      </c>
      <c r="AI58" s="17" t="str">
        <f>IF(AND(Участники!$A58&lt;&gt;"",OR($N$26&lt;$N58,AND($N$26=$N58,$O$26&lt;$O58))),1,"")</f>
        <v/>
      </c>
      <c r="AJ58" s="17" t="str">
        <f>IF(AND(Участники!$A58&lt;&gt;"",OR($N$27&lt;$N58,AND($N$27=$N58,$O$27&lt;$O58))),1,"")</f>
        <v/>
      </c>
      <c r="AK58" s="17" t="str">
        <f>IF(AND(Участники!$A58&lt;&gt;"",OR($N$28&lt;$N58,AND($N$28=$N58,$O$28&lt;$O58))),1,"")</f>
        <v/>
      </c>
      <c r="AL58" s="17" t="str">
        <f>IF(AND(Участники!$A58&lt;&gt;"",OR($N$29&lt;$N58,AND($N$29=$N58,$O$29&lt;$O58))),1,"")</f>
        <v/>
      </c>
      <c r="AM58" s="17" t="str">
        <f>IF(AND(Участники!$A58&lt;&gt;"",OR($N$30&lt;$N58,AND($N$30=$N58,$O$30&lt;$O58))),1,"")</f>
        <v/>
      </c>
      <c r="AN58" s="17" t="str">
        <f>IF(AND(Участники!$A58&lt;&gt;"",OR($N$31&lt;$N58,AND($N$31=$N58,$O$31&lt;$O58))),1,"")</f>
        <v/>
      </c>
      <c r="AO58" s="17" t="str">
        <f>IF(AND(Участники!$A58&lt;&gt;"",OR($N$32&lt;$N58,AND($N$32=$N58,$O$32&lt;$O58))),1,"")</f>
        <v/>
      </c>
      <c r="AP58" s="17" t="str">
        <f>IF(AND(Участники!$A58&lt;&gt;"",OR($N$33&lt;$N58,AND($N$33=$N58,$O$33&lt;$O58))),1,"")</f>
        <v/>
      </c>
      <c r="AQ58" s="17" t="str">
        <f>IF(AND(Участники!$A58&lt;&gt;"",OR($N$34&lt;$N58,AND($N$34=$N58,$O$34&lt;$O58))),1,"")</f>
        <v/>
      </c>
      <c r="AR58" s="17" t="str">
        <f>IF(AND(Участники!$A58&lt;&gt;"",OR($N$35&lt;$N58,AND($N$35=$N58,$O$35&lt;$O58))),1,"")</f>
        <v/>
      </c>
      <c r="AS58" s="17" t="str">
        <f>IF(AND(Участники!$A58&lt;&gt;"",OR($N$36&lt;$N58,AND($N$36=$N58,$O$36&lt;$O58))),1,"")</f>
        <v/>
      </c>
      <c r="AT58" s="17" t="str">
        <f>IF(AND(Участники!$A58&lt;&gt;"",OR($N$37&lt;$N58,AND($N$37=$N58,$O$37&lt;$O58))),1,"")</f>
        <v/>
      </c>
      <c r="AU58" s="17" t="str">
        <f>IF(AND(Участники!$A58&lt;&gt;"",OR($N$38&lt;$N58,AND($N$38=$N58,$O$38&lt;$O58))),1,"")</f>
        <v/>
      </c>
      <c r="AV58" s="17" t="str">
        <f>IF(AND(Участники!$A58&lt;&gt;"",OR($N$39&lt;$N58,AND($N$39=$N58,$O$39&lt;$O58))),1,"")</f>
        <v/>
      </c>
      <c r="AW58" s="17" t="str">
        <f>IF(AND(Участники!$A58&lt;&gt;"",OR($N$40&lt;$N58,AND($N$40=$N58,$O$40&lt;$O58))),1,"")</f>
        <v/>
      </c>
      <c r="AX58" s="17" t="str">
        <f>IF(AND(Участники!$A58&lt;&gt;"",OR($N$41&lt;$N58,AND($N$41=$N58,$O$41&lt;$O58))),1,"")</f>
        <v/>
      </c>
      <c r="AY58" s="17" t="str">
        <f>IF(AND(Участники!$A58&lt;&gt;"",OR($N$42&lt;$N58,AND($N$42=$N58,$O$42&lt;$O58))),1,"")</f>
        <v/>
      </c>
      <c r="AZ58" s="17" t="str">
        <f>IF(AND(Участники!$A58&lt;&gt;"",OR($N$43&lt;$N58,AND($N$43=$N58,$O$43&lt;$O58))),1,"")</f>
        <v/>
      </c>
      <c r="BA58" s="17" t="str">
        <f>IF(AND(Участники!$A58&lt;&gt;"",OR($N$44&lt;$N58,AND($N$44=$N58,$O$44&lt;$O58))),1,"")</f>
        <v/>
      </c>
      <c r="BB58" s="17" t="str">
        <f>IF(AND(Участники!$A58&lt;&gt;"",OR($N$45&lt;$N58,AND($N$45=$N58,$O$45&lt;$O58))),1,"")</f>
        <v/>
      </c>
      <c r="BC58" s="17" t="str">
        <f>IF(AND(Участники!$A58&lt;&gt;"",OR($N$46&lt;$N58,AND($N$46=$N58,$O$46&lt;$O58))),1,"")</f>
        <v/>
      </c>
      <c r="BD58" s="17" t="str">
        <f>IF(AND(Участники!$A58&lt;&gt;"",OR($N$47&lt;$N58,AND($N$47=$N58,$O$47&lt;$O58))),1,"")</f>
        <v/>
      </c>
      <c r="BE58" s="17" t="str">
        <f>IF(AND(Участники!$A58&lt;&gt;"",OR($N$48&lt;$N58,AND($N$48=$N58,$O$48&lt;$O58))),1,"")</f>
        <v/>
      </c>
      <c r="BF58" s="17" t="str">
        <f>IF(AND(Участники!$A58&lt;&gt;"",OR($N$49&lt;$N58,AND($N$49=$N58,$O$49&lt;$O58))),1,"")</f>
        <v/>
      </c>
      <c r="BG58" s="17" t="str">
        <f>IF(AND(Участники!$A58&lt;&gt;"",OR($N$50&lt;$N58,AND($N$50=$N58,$O$50&lt;$O58))),1,"")</f>
        <v/>
      </c>
      <c r="BH58" s="17" t="str">
        <f>IF(AND(Участники!$A58&lt;&gt;"",OR($N$51&lt;$N58,AND($N$51=$N58,$O$51&lt;$O58))),1,"")</f>
        <v/>
      </c>
      <c r="BI58" s="17" t="str">
        <f>IF(AND(Участники!$A58&lt;&gt;"",OR($N$52&lt;$N58,AND($N$52=$N58,$O$52&lt;$O58))),1,"")</f>
        <v/>
      </c>
      <c r="BJ58" s="17" t="str">
        <f>IF(AND(Участники!$A58&lt;&gt;"",OR($N$53&lt;$N58,AND($N$53=$N58,$O$53&lt;$O58))),1,"")</f>
        <v/>
      </c>
      <c r="BK58" s="17" t="str">
        <f>IF(AND(Участники!$A58&lt;&gt;"",OR($N$54&lt;$N58,AND($N$54=$N58,$O$54&lt;$O58))),1,"")</f>
        <v/>
      </c>
      <c r="BL58" s="17" t="str">
        <f>IF(AND(Участники!$A58&lt;&gt;"",OR($N$55&lt;$N58,AND($N$55=$N58,$O$55&lt;$O58))),1,"")</f>
        <v/>
      </c>
      <c r="BM58" s="17" t="str">
        <f>IF(AND(Участники!$A58&lt;&gt;"",OR($N$56&lt;$N58,AND($N$56=$N58,$O$56&lt;$O58))),1,"")</f>
        <v/>
      </c>
      <c r="BN58" s="17" t="str">
        <f>IF(AND(Участники!$A58&lt;&gt;"",OR($N$57&lt;$N58,AND($N$57=$N58,$O$57&lt;$O58))),1,"")</f>
        <v/>
      </c>
      <c r="BO58" s="16" t="str">
        <f>IF(AND(Участники!$A58&lt;&gt;"",OR($N$58&lt;$N58,AND($N$58=$N58,$O$58&lt;$O58))),1,"")</f>
        <v/>
      </c>
      <c r="BP58" s="17" t="str">
        <f>IF(AND(Участники!$A58&lt;&gt;"",OR($N$59&lt;$N58,AND($N$59=$N58,$O$59&lt;$O58))),1,"")</f>
        <v/>
      </c>
      <c r="BQ58" s="17" t="str">
        <f>IF(AND(Участники!$A58&lt;&gt;"",OR($N$60&lt;$N58,AND($N$60=$N58,$O$60&lt;$O58))),1,"")</f>
        <v/>
      </c>
      <c r="BT58" s="17" t="str">
        <f>IF(AND(Участники!$A58&lt;&gt;"",OR($N$11&gt;$N58,AND($N$11=$N58,$O$11&gt;$O58))),1,"")</f>
        <v/>
      </c>
      <c r="BU58" s="17" t="str">
        <f>IF(AND(Участники!$A58&lt;&gt;"",OR($N$12&gt;$N58,AND($N$12=$N58,$O$12&gt;$O58))),1,"")</f>
        <v/>
      </c>
      <c r="BV58" s="17" t="str">
        <f>IF(AND(Участники!$A58&lt;&gt;"",OR($N$13&gt;$N58,AND($N$13=$N58,$O$13&gt;$O58))),1,"")</f>
        <v/>
      </c>
      <c r="BW58" s="17" t="str">
        <f>IF(AND(Участники!$A58&lt;&gt;"",OR($N$14&gt;$N58,AND($N$14=$N58,$O$14&gt;$O58))),1,"")</f>
        <v/>
      </c>
      <c r="BX58" s="17" t="str">
        <f>IF(AND(Участники!$A58&lt;&gt;"",OR($N$15&gt;$N58,AND($N$15=$N58,$O$15&gt;$O58))),1,"")</f>
        <v/>
      </c>
      <c r="BY58" s="17" t="str">
        <f>IF(AND(Участники!$A58&lt;&gt;"",OR($N$16&gt;$N58,AND($N$16=$N58,$O$16&gt;$O58))),1,"")</f>
        <v/>
      </c>
      <c r="BZ58" s="17" t="str">
        <f>IF(AND(Участники!$A58&lt;&gt;"",OR($N$17&gt;$N58,AND($N$17=$N58,$O$17&gt;$O58))),1,"")</f>
        <v/>
      </c>
      <c r="CA58" s="17" t="str">
        <f>IF(AND(Участники!$A58&lt;&gt;"",OR($N$18&gt;$N58,AND($N$18=$N58,$O$18&gt;$O58))),1,"")</f>
        <v/>
      </c>
      <c r="CB58" s="17" t="str">
        <f>IF(AND(Участники!$A58&lt;&gt;"",OR($N$19&gt;$N58,AND($N$19=$N58,$O$19&gt;$O58))),1,"")</f>
        <v/>
      </c>
      <c r="CC58" s="17" t="str">
        <f>IF(AND(Участники!$A58&lt;&gt;"",OR($N$20&gt;$N58,AND($N$20=$N58,$O$20&gt;$O58))),1,"")</f>
        <v/>
      </c>
      <c r="CD58" s="17" t="str">
        <f>IF(AND(Участники!$A58&lt;&gt;"",OR($N$21&gt;$N58,AND($N$21=$N58,$O$21&gt;$O58))),1,"")</f>
        <v/>
      </c>
      <c r="CE58" s="17" t="str">
        <f>IF(AND(Участники!$A58&lt;&gt;"",OR($N$22&gt;$N58,AND($N$22=$N58,$O$22&gt;$O58))),1,"")</f>
        <v/>
      </c>
      <c r="CF58" s="17" t="str">
        <f>IF(AND(Участники!$A58&lt;&gt;"",OR($N$23&gt;$N58,AND($N$23=$N58,$O$23&gt;$O58))),1,"")</f>
        <v/>
      </c>
      <c r="CG58" s="17" t="str">
        <f>IF(AND(Участники!$A58&lt;&gt;"",OR($N$24&gt;$N58,AND($N$24=$N58,$O$24&gt;$O58))),1,"")</f>
        <v/>
      </c>
      <c r="CH58" s="17" t="str">
        <f>IF(AND(Участники!$A58&lt;&gt;"",OR($N$25&gt;$N58,AND($N$25=$N58,$O$25&gt;$O58))),1,"")</f>
        <v/>
      </c>
      <c r="CI58" s="17" t="str">
        <f>IF(AND(Участники!$A58&lt;&gt;"",OR($N$26&gt;$N58,AND($N$26=$N58,$O$26&gt;$O58))),1,"")</f>
        <v/>
      </c>
      <c r="CJ58" s="17" t="str">
        <f>IF(AND(Участники!$A58&lt;&gt;"",OR($N$27&gt;$N58,AND($N$27=$N58,$O$27&gt;$O58))),1,"")</f>
        <v/>
      </c>
      <c r="CK58" s="17" t="str">
        <f>IF(AND(Участники!$A58&lt;&gt;"",OR($N$28&gt;$N58,AND($N$28=$N58,$O$28&gt;$O58))),1,"")</f>
        <v/>
      </c>
      <c r="CL58" s="17" t="str">
        <f>IF(AND(Участники!$A58&lt;&gt;"",OR($N$29&gt;$N58,AND($N$29=$N58,$O$29&gt;$O58))),1,"")</f>
        <v/>
      </c>
      <c r="CM58" s="17" t="str">
        <f>IF(AND(Участники!$A58&lt;&gt;"",OR($N$30&gt;$N58,AND($N$30=$N58,$O$30&gt;$O58))),1,"")</f>
        <v/>
      </c>
      <c r="CN58" s="17" t="str">
        <f>IF(AND(Участники!$A58&lt;&gt;"",OR($N$31&gt;$N58,AND($N$31=$N58,$O$31&gt;$O58))),1,"")</f>
        <v/>
      </c>
      <c r="CO58" s="17" t="str">
        <f>IF(AND(Участники!$A58&lt;&gt;"",OR($N$32&gt;$N58,AND($N$32=$N58,$O$32&gt;$O58))),1,"")</f>
        <v/>
      </c>
      <c r="CP58" s="17" t="str">
        <f>IF(AND(Участники!$A58&lt;&gt;"",OR($N$33&gt;$N58,AND($N$33=$N58,$O$33&gt;$O58))),1,"")</f>
        <v/>
      </c>
      <c r="CQ58" s="17" t="str">
        <f>IF(AND(Участники!$A58&lt;&gt;"",OR($N$34&gt;$N58,AND($N$34=$N58,$O$34&gt;$O58))),1,"")</f>
        <v/>
      </c>
      <c r="CR58" s="17" t="str">
        <f>IF(AND(Участники!$A58&lt;&gt;"",OR($N$35&gt;$N58,AND($N$35=$N58,$O$35&gt;$O58))),1,"")</f>
        <v/>
      </c>
      <c r="CS58" s="17" t="str">
        <f>IF(AND(Участники!$A58&lt;&gt;"",OR($N$36&gt;$N58,AND($N$36=$N58,$O$36&gt;$O58))),1,"")</f>
        <v/>
      </c>
      <c r="CT58" s="17" t="str">
        <f>IF(AND(Участники!$A58&lt;&gt;"",OR($N$37&gt;$N58,AND($N$37=$N58,$O$37&gt;$O58))),1,"")</f>
        <v/>
      </c>
      <c r="CU58" s="17" t="str">
        <f>IF(AND(Участники!$A58&lt;&gt;"",OR($N$38&gt;$N58,AND($N$38=$N58,$O$38&gt;$O58))),1,"")</f>
        <v/>
      </c>
      <c r="CV58" s="17" t="str">
        <f>IF(AND(Участники!$A58&lt;&gt;"",OR($N$39&gt;$N58,AND($N$39=$N58,$O$39&gt;$O58))),1,"")</f>
        <v/>
      </c>
      <c r="CW58" s="17" t="str">
        <f>IF(AND(Участники!$A58&lt;&gt;"",OR($N$40&gt;$N58,AND($N$40=$N58,$O$40&gt;$O58))),1,"")</f>
        <v/>
      </c>
      <c r="CX58" s="17" t="str">
        <f>IF(AND(Участники!$A58&lt;&gt;"",OR($N$41&gt;$N58,AND($N$41=$N58,$O$41&gt;$O58))),1,"")</f>
        <v/>
      </c>
      <c r="CY58" s="17" t="str">
        <f>IF(AND(Участники!$A58&lt;&gt;"",OR($N$42&gt;$N58,AND($N$42=$N58,$O$42&gt;$O58))),1,"")</f>
        <v/>
      </c>
      <c r="CZ58" s="17" t="str">
        <f>IF(AND(Участники!$A58&lt;&gt;"",OR($N$43&gt;$N58,AND($N$43=$N58,$O$43&gt;$O58))),1,"")</f>
        <v/>
      </c>
      <c r="DA58" s="17" t="str">
        <f>IF(AND(Участники!$A58&lt;&gt;"",OR($N$44&gt;$N58,AND($N$44=$N58,$O$44&gt;$O58))),1,"")</f>
        <v/>
      </c>
      <c r="DB58" s="17" t="str">
        <f>IF(AND(Участники!$A58&lt;&gt;"",OR($N$45&gt;$N58,AND($N$45=$N58,$O$45&gt;$O58))),1,"")</f>
        <v/>
      </c>
      <c r="DC58" s="17" t="str">
        <f>IF(AND(Участники!$A58&lt;&gt;"",OR($N$46&gt;$N58,AND($N$46=$N58,$O$46&gt;$O58))),1,"")</f>
        <v/>
      </c>
      <c r="DD58" s="17" t="str">
        <f>IF(AND(Участники!$A58&lt;&gt;"",OR($N$47&gt;$N58,AND($N$47=$N58,$O$47&gt;$O58))),1,"")</f>
        <v/>
      </c>
      <c r="DE58" s="17" t="str">
        <f>IF(AND(Участники!$A58&lt;&gt;"",OR($N$48&gt;$N58,AND($N$48=$N58,$O$48&gt;$O58))),1,"")</f>
        <v/>
      </c>
      <c r="DF58" s="17" t="str">
        <f>IF(AND(Участники!$A58&lt;&gt;"",OR($N$49&gt;$N58,AND($N$49=$N58,$O$49&gt;$O58))),1,"")</f>
        <v/>
      </c>
      <c r="DG58" s="17" t="str">
        <f>IF(AND(Участники!$A58&lt;&gt;"",OR($N$50&gt;$N58,AND($N$50=$N58,$O$50&gt;$O58))),1,"")</f>
        <v/>
      </c>
      <c r="DH58" s="17" t="str">
        <f>IF(AND(Участники!$A58&lt;&gt;"",OR($N$51&gt;$N58,AND($N$51=$N58,$O$51&gt;$O58))),1,"")</f>
        <v/>
      </c>
      <c r="DI58" s="17" t="str">
        <f>IF(AND(Участники!$A58&lt;&gt;"",OR($N$52&gt;$N58,AND($N$52=$N58,$O$52&gt;$O58))),1,"")</f>
        <v/>
      </c>
      <c r="DJ58" s="17" t="str">
        <f>IF(AND(Участники!$A58&lt;&gt;"",OR($N$53&gt;$N58,AND($N$53=$N58,$O$53&gt;$O58))),1,"")</f>
        <v/>
      </c>
      <c r="DK58" s="17" t="str">
        <f>IF(AND(Участники!$A58&lt;&gt;"",OR($N$54&gt;$N58,AND($N$54=$N58,$O$54&gt;$O58))),1,"")</f>
        <v/>
      </c>
      <c r="DL58" s="17" t="str">
        <f>IF(AND(Участники!$A58&lt;&gt;"",OR($N$55&gt;$N58,AND($N$55=$N58,$O$55&gt;$O58))),1,"")</f>
        <v/>
      </c>
      <c r="DM58" s="17" t="str">
        <f>IF(AND(Участники!$A58&lt;&gt;"",OR($N$56&gt;$N58,AND($N$56=$N58,$O$56&gt;$O58))),1,"")</f>
        <v/>
      </c>
      <c r="DN58" s="17" t="str">
        <f>IF(AND(Участники!$A58&lt;&gt;"",OR($N$57&gt;$N58,AND($N$57=$N58,$O$57&gt;$O58))),1,"")</f>
        <v/>
      </c>
      <c r="DO58" s="16" t="str">
        <f>IF(AND(Участники!$A58&lt;&gt;"",OR($N$58&gt;$N58,AND($N$58=$N58,$O$58&gt;$O58))),1,"")</f>
        <v/>
      </c>
      <c r="DP58" s="17" t="str">
        <f>IF(AND(Участники!$A58&lt;&gt;"",OR($N$59&gt;$N58,AND($N$59=$N58,$O$59&gt;$O58))),1,"")</f>
        <v/>
      </c>
      <c r="DQ58" s="17" t="str">
        <f>IF(AND(Участники!$A58&lt;&gt;"",OR($N$60&gt;$N58,AND($N$60=$N58,$O$60&gt;$O58))),1,"")</f>
        <v/>
      </c>
    </row>
    <row r="59" spans="1:121" x14ac:dyDescent="0.25">
      <c r="A59" s="29" t="str">
        <f>IF(Участники!A59="","",Участники!A59)</f>
        <v/>
      </c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15" t="str">
        <f>IF(Участники!A59="","",COUNTA(B59:M59))</f>
        <v/>
      </c>
      <c r="O59" s="15" t="str">
        <f>IF(Участники!A59="","",SUMPRODUCT(B$8:M$8,B119:M119))</f>
        <v/>
      </c>
      <c r="P59" s="15" t="str">
        <f>IF(Участники!A59="","",IF($BP$61+1=Участники!$B$6-DP$61,$BP$61+1,CONCATENATE($BP$61+1,"-",Участники!$B$6-DP$61)))</f>
        <v/>
      </c>
      <c r="T59" s="17" t="str">
        <f>IF(AND(Участники!$A59&lt;&gt;"",OR($N$11&lt;$N59,AND($N$11=$N59,$O$11&lt;$O59))),1,"")</f>
        <v/>
      </c>
      <c r="U59" s="17" t="str">
        <f>IF(AND(Участники!$A59&lt;&gt;"",OR($N$12&lt;$N59,AND($N$12=$N59,$O$12&lt;$O59))),1,"")</f>
        <v/>
      </c>
      <c r="V59" s="17" t="str">
        <f>IF(AND(Участники!$A59&lt;&gt;"",OR($N$13&lt;$N59,AND($N$13=$N59,$O$13&lt;$O59))),1,"")</f>
        <v/>
      </c>
      <c r="W59" s="17" t="str">
        <f>IF(AND(Участники!$A59&lt;&gt;"",OR($N$14&lt;$N59,AND($N$14=$N59,$O$14&lt;$O59))),1,"")</f>
        <v/>
      </c>
      <c r="X59" s="17" t="str">
        <f>IF(AND(Участники!$A59&lt;&gt;"",OR($N$15&lt;$N59,AND($N$15=$N59,$O$15&lt;$O59))),1,"")</f>
        <v/>
      </c>
      <c r="Y59" s="17" t="str">
        <f>IF(AND(Участники!$A59&lt;&gt;"",OR($N$16&lt;$N59,AND($N$16=$N59,$O$16&lt;$O59))),1,"")</f>
        <v/>
      </c>
      <c r="Z59" s="17" t="str">
        <f>IF(AND(Участники!$A59&lt;&gt;"",OR($N$17&lt;$N59,AND($N$17=$N59,$O$17&lt;$O59))),1,"")</f>
        <v/>
      </c>
      <c r="AA59" s="17" t="str">
        <f>IF(AND(Участники!$A59&lt;&gt;"",OR($N$18&lt;$N59,AND($N$18=$N59,$O$18&lt;$O59))),1,"")</f>
        <v/>
      </c>
      <c r="AB59" s="17" t="str">
        <f>IF(AND(Участники!$A59&lt;&gt;"",OR($N$19&lt;$N59,AND($N$19=$N59,$O$19&lt;$O59))),1,"")</f>
        <v/>
      </c>
      <c r="AC59" s="17" t="str">
        <f>IF(AND(Участники!$A59&lt;&gt;"",OR($N$20&lt;$N59,AND($N$20=$N59,$O$20&lt;$O59))),1,"")</f>
        <v/>
      </c>
      <c r="AD59" s="17" t="str">
        <f>IF(AND(Участники!$A59&lt;&gt;"",OR($N$21&lt;$N59,AND($N$21=$N59,$O$21&lt;$O59))),1,"")</f>
        <v/>
      </c>
      <c r="AE59" s="17" t="str">
        <f>IF(AND(Участники!$A59&lt;&gt;"",OR($N$22&lt;$N59,AND($N$22=$N59,$O$22&lt;$O59))),1,"")</f>
        <v/>
      </c>
      <c r="AF59" s="17" t="str">
        <f>IF(AND(Участники!$A59&lt;&gt;"",OR($N$23&lt;$N59,AND($N$23=$N59,$O$23&lt;$O59))),1,"")</f>
        <v/>
      </c>
      <c r="AG59" s="17" t="str">
        <f>IF(AND(Участники!$A59&lt;&gt;"",OR($N$24&lt;$N59,AND($N$24=$N59,$O$24&lt;$O59))),1,"")</f>
        <v/>
      </c>
      <c r="AH59" s="17" t="str">
        <f>IF(AND(Участники!$A59&lt;&gt;"",OR($N$25&lt;$N59,AND($N$25=$N59,$O$25&lt;$O59))),1,"")</f>
        <v/>
      </c>
      <c r="AI59" s="17" t="str">
        <f>IF(AND(Участники!$A59&lt;&gt;"",OR($N$26&lt;$N59,AND($N$26=$N59,$O$26&lt;$O59))),1,"")</f>
        <v/>
      </c>
      <c r="AJ59" s="17" t="str">
        <f>IF(AND(Участники!$A59&lt;&gt;"",OR($N$27&lt;$N59,AND($N$27=$N59,$O$27&lt;$O59))),1,"")</f>
        <v/>
      </c>
      <c r="AK59" s="17" t="str">
        <f>IF(AND(Участники!$A59&lt;&gt;"",OR($N$28&lt;$N59,AND($N$28=$N59,$O$28&lt;$O59))),1,"")</f>
        <v/>
      </c>
      <c r="AL59" s="17" t="str">
        <f>IF(AND(Участники!$A59&lt;&gt;"",OR($N$29&lt;$N59,AND($N$29=$N59,$O$29&lt;$O59))),1,"")</f>
        <v/>
      </c>
      <c r="AM59" s="17" t="str">
        <f>IF(AND(Участники!$A59&lt;&gt;"",OR($N$30&lt;$N59,AND($N$30=$N59,$O$30&lt;$O59))),1,"")</f>
        <v/>
      </c>
      <c r="AN59" s="17" t="str">
        <f>IF(AND(Участники!$A59&lt;&gt;"",OR($N$31&lt;$N59,AND($N$31=$N59,$O$31&lt;$O59))),1,"")</f>
        <v/>
      </c>
      <c r="AO59" s="17" t="str">
        <f>IF(AND(Участники!$A59&lt;&gt;"",OR($N$32&lt;$N59,AND($N$32=$N59,$O$32&lt;$O59))),1,"")</f>
        <v/>
      </c>
      <c r="AP59" s="17" t="str">
        <f>IF(AND(Участники!$A59&lt;&gt;"",OR($N$33&lt;$N59,AND($N$33=$N59,$O$33&lt;$O59))),1,"")</f>
        <v/>
      </c>
      <c r="AQ59" s="17" t="str">
        <f>IF(AND(Участники!$A59&lt;&gt;"",OR($N$34&lt;$N59,AND($N$34=$N59,$O$34&lt;$O59))),1,"")</f>
        <v/>
      </c>
      <c r="AR59" s="17" t="str">
        <f>IF(AND(Участники!$A59&lt;&gt;"",OR($N$35&lt;$N59,AND($N$35=$N59,$O$35&lt;$O59))),1,"")</f>
        <v/>
      </c>
      <c r="AS59" s="17" t="str">
        <f>IF(AND(Участники!$A59&lt;&gt;"",OR($N$36&lt;$N59,AND($N$36=$N59,$O$36&lt;$O59))),1,"")</f>
        <v/>
      </c>
      <c r="AT59" s="17" t="str">
        <f>IF(AND(Участники!$A59&lt;&gt;"",OR($N$37&lt;$N59,AND($N$37=$N59,$O$37&lt;$O59))),1,"")</f>
        <v/>
      </c>
      <c r="AU59" s="17" t="str">
        <f>IF(AND(Участники!$A59&lt;&gt;"",OR($N$38&lt;$N59,AND($N$38=$N59,$O$38&lt;$O59))),1,"")</f>
        <v/>
      </c>
      <c r="AV59" s="17" t="str">
        <f>IF(AND(Участники!$A59&lt;&gt;"",OR($N$39&lt;$N59,AND($N$39=$N59,$O$39&lt;$O59))),1,"")</f>
        <v/>
      </c>
      <c r="AW59" s="17" t="str">
        <f>IF(AND(Участники!$A59&lt;&gt;"",OR($N$40&lt;$N59,AND($N$40=$N59,$O$40&lt;$O59))),1,"")</f>
        <v/>
      </c>
      <c r="AX59" s="17" t="str">
        <f>IF(AND(Участники!$A59&lt;&gt;"",OR($N$41&lt;$N59,AND($N$41=$N59,$O$41&lt;$O59))),1,"")</f>
        <v/>
      </c>
      <c r="AY59" s="17" t="str">
        <f>IF(AND(Участники!$A59&lt;&gt;"",OR($N$42&lt;$N59,AND($N$42=$N59,$O$42&lt;$O59))),1,"")</f>
        <v/>
      </c>
      <c r="AZ59" s="17" t="str">
        <f>IF(AND(Участники!$A59&lt;&gt;"",OR($N$43&lt;$N59,AND($N$43=$N59,$O$43&lt;$O59))),1,"")</f>
        <v/>
      </c>
      <c r="BA59" s="17" t="str">
        <f>IF(AND(Участники!$A59&lt;&gt;"",OR($N$44&lt;$N59,AND($N$44=$N59,$O$44&lt;$O59))),1,"")</f>
        <v/>
      </c>
      <c r="BB59" s="17" t="str">
        <f>IF(AND(Участники!$A59&lt;&gt;"",OR($N$45&lt;$N59,AND($N$45=$N59,$O$45&lt;$O59))),1,"")</f>
        <v/>
      </c>
      <c r="BC59" s="17" t="str">
        <f>IF(AND(Участники!$A59&lt;&gt;"",OR($N$46&lt;$N59,AND($N$46=$N59,$O$46&lt;$O59))),1,"")</f>
        <v/>
      </c>
      <c r="BD59" s="17" t="str">
        <f>IF(AND(Участники!$A59&lt;&gt;"",OR($N$47&lt;$N59,AND($N$47=$N59,$O$47&lt;$O59))),1,"")</f>
        <v/>
      </c>
      <c r="BE59" s="17" t="str">
        <f>IF(AND(Участники!$A59&lt;&gt;"",OR($N$48&lt;$N59,AND($N$48=$N59,$O$48&lt;$O59))),1,"")</f>
        <v/>
      </c>
      <c r="BF59" s="17" t="str">
        <f>IF(AND(Участники!$A59&lt;&gt;"",OR($N$49&lt;$N59,AND($N$49=$N59,$O$49&lt;$O59))),1,"")</f>
        <v/>
      </c>
      <c r="BG59" s="17" t="str">
        <f>IF(AND(Участники!$A59&lt;&gt;"",OR($N$50&lt;$N59,AND($N$50=$N59,$O$50&lt;$O59))),1,"")</f>
        <v/>
      </c>
      <c r="BH59" s="17" t="str">
        <f>IF(AND(Участники!$A59&lt;&gt;"",OR($N$51&lt;$N59,AND($N$51=$N59,$O$51&lt;$O59))),1,"")</f>
        <v/>
      </c>
      <c r="BI59" s="17" t="str">
        <f>IF(AND(Участники!$A59&lt;&gt;"",OR($N$52&lt;$N59,AND($N$52=$N59,$O$52&lt;$O59))),1,"")</f>
        <v/>
      </c>
      <c r="BJ59" s="17" t="str">
        <f>IF(AND(Участники!$A59&lt;&gt;"",OR($N$53&lt;$N59,AND($N$53=$N59,$O$53&lt;$O59))),1,"")</f>
        <v/>
      </c>
      <c r="BK59" s="17" t="str">
        <f>IF(AND(Участники!$A59&lt;&gt;"",OR($N$54&lt;$N59,AND($N$54=$N59,$O$54&lt;$O59))),1,"")</f>
        <v/>
      </c>
      <c r="BL59" s="17" t="str">
        <f>IF(AND(Участники!$A59&lt;&gt;"",OR($N$55&lt;$N59,AND($N$55=$N59,$O$55&lt;$O59))),1,"")</f>
        <v/>
      </c>
      <c r="BM59" s="17" t="str">
        <f>IF(AND(Участники!$A59&lt;&gt;"",OR($N$56&lt;$N59,AND($N$56=$N59,$O$56&lt;$O59))),1,"")</f>
        <v/>
      </c>
      <c r="BN59" s="17" t="str">
        <f>IF(AND(Участники!$A59&lt;&gt;"",OR($N$57&lt;$N59,AND($N$57=$N59,$O$57&lt;$O59))),1,"")</f>
        <v/>
      </c>
      <c r="BO59" s="17" t="str">
        <f>IF(AND(Участники!$A59&lt;&gt;"",OR($N$58&lt;$N59,AND($N$58=$N59,$O$58&lt;$O59))),1,"")</f>
        <v/>
      </c>
      <c r="BP59" s="16" t="str">
        <f>IF(AND(Участники!$A59&lt;&gt;"",OR($N$59&lt;$N59,AND($N$59=$N59,$O$59&lt;$O59))),1,"")</f>
        <v/>
      </c>
      <c r="BQ59" s="17" t="str">
        <f>IF(AND(Участники!$A59&lt;&gt;"",OR($N$60&lt;$N59,AND($N$60=$N59,$O$60&lt;$O59))),1,"")</f>
        <v/>
      </c>
      <c r="BT59" s="17" t="str">
        <f>IF(AND(Участники!$A59&lt;&gt;"",OR($N$11&gt;$N59,AND($N$11=$N59,$O$11&gt;$O59))),1,"")</f>
        <v/>
      </c>
      <c r="BU59" s="17" t="str">
        <f>IF(AND(Участники!$A59&lt;&gt;"",OR($N$12&gt;$N59,AND($N$12=$N59,$O$12&gt;$O59))),1,"")</f>
        <v/>
      </c>
      <c r="BV59" s="17" t="str">
        <f>IF(AND(Участники!$A59&lt;&gt;"",OR($N$13&gt;$N59,AND($N$13=$N59,$O$13&gt;$O59))),1,"")</f>
        <v/>
      </c>
      <c r="BW59" s="17" t="str">
        <f>IF(AND(Участники!$A59&lt;&gt;"",OR($N$14&gt;$N59,AND($N$14=$N59,$O$14&gt;$O59))),1,"")</f>
        <v/>
      </c>
      <c r="BX59" s="17" t="str">
        <f>IF(AND(Участники!$A59&lt;&gt;"",OR($N$15&gt;$N59,AND($N$15=$N59,$O$15&gt;$O59))),1,"")</f>
        <v/>
      </c>
      <c r="BY59" s="17" t="str">
        <f>IF(AND(Участники!$A59&lt;&gt;"",OR($N$16&gt;$N59,AND($N$16=$N59,$O$16&gt;$O59))),1,"")</f>
        <v/>
      </c>
      <c r="BZ59" s="17" t="str">
        <f>IF(AND(Участники!$A59&lt;&gt;"",OR($N$17&gt;$N59,AND($N$17=$N59,$O$17&gt;$O59))),1,"")</f>
        <v/>
      </c>
      <c r="CA59" s="17" t="str">
        <f>IF(AND(Участники!$A59&lt;&gt;"",OR($N$18&gt;$N59,AND($N$18=$N59,$O$18&gt;$O59))),1,"")</f>
        <v/>
      </c>
      <c r="CB59" s="17" t="str">
        <f>IF(AND(Участники!$A59&lt;&gt;"",OR($N$19&gt;$N59,AND($N$19=$N59,$O$19&gt;$O59))),1,"")</f>
        <v/>
      </c>
      <c r="CC59" s="17" t="str">
        <f>IF(AND(Участники!$A59&lt;&gt;"",OR($N$20&gt;$N59,AND($N$20=$N59,$O$20&gt;$O59))),1,"")</f>
        <v/>
      </c>
      <c r="CD59" s="17" t="str">
        <f>IF(AND(Участники!$A59&lt;&gt;"",OR($N$21&gt;$N59,AND($N$21=$N59,$O$21&gt;$O59))),1,"")</f>
        <v/>
      </c>
      <c r="CE59" s="17" t="str">
        <f>IF(AND(Участники!$A59&lt;&gt;"",OR($N$22&gt;$N59,AND($N$22=$N59,$O$22&gt;$O59))),1,"")</f>
        <v/>
      </c>
      <c r="CF59" s="17" t="str">
        <f>IF(AND(Участники!$A59&lt;&gt;"",OR($N$23&gt;$N59,AND($N$23=$N59,$O$23&gt;$O59))),1,"")</f>
        <v/>
      </c>
      <c r="CG59" s="17" t="str">
        <f>IF(AND(Участники!$A59&lt;&gt;"",OR($N$24&gt;$N59,AND($N$24=$N59,$O$24&gt;$O59))),1,"")</f>
        <v/>
      </c>
      <c r="CH59" s="17" t="str">
        <f>IF(AND(Участники!$A59&lt;&gt;"",OR($N$25&gt;$N59,AND($N$25=$N59,$O$25&gt;$O59))),1,"")</f>
        <v/>
      </c>
      <c r="CI59" s="17" t="str">
        <f>IF(AND(Участники!$A59&lt;&gt;"",OR($N$26&gt;$N59,AND($N$26=$N59,$O$26&gt;$O59))),1,"")</f>
        <v/>
      </c>
      <c r="CJ59" s="17" t="str">
        <f>IF(AND(Участники!$A59&lt;&gt;"",OR($N$27&gt;$N59,AND($N$27=$N59,$O$27&gt;$O59))),1,"")</f>
        <v/>
      </c>
      <c r="CK59" s="17" t="str">
        <f>IF(AND(Участники!$A59&lt;&gt;"",OR($N$28&gt;$N59,AND($N$28=$N59,$O$28&gt;$O59))),1,"")</f>
        <v/>
      </c>
      <c r="CL59" s="17" t="str">
        <f>IF(AND(Участники!$A59&lt;&gt;"",OR($N$29&gt;$N59,AND($N$29=$N59,$O$29&gt;$O59))),1,"")</f>
        <v/>
      </c>
      <c r="CM59" s="17" t="str">
        <f>IF(AND(Участники!$A59&lt;&gt;"",OR($N$30&gt;$N59,AND($N$30=$N59,$O$30&gt;$O59))),1,"")</f>
        <v/>
      </c>
      <c r="CN59" s="17" t="str">
        <f>IF(AND(Участники!$A59&lt;&gt;"",OR($N$31&gt;$N59,AND($N$31=$N59,$O$31&gt;$O59))),1,"")</f>
        <v/>
      </c>
      <c r="CO59" s="17" t="str">
        <f>IF(AND(Участники!$A59&lt;&gt;"",OR($N$32&gt;$N59,AND($N$32=$N59,$O$32&gt;$O59))),1,"")</f>
        <v/>
      </c>
      <c r="CP59" s="17" t="str">
        <f>IF(AND(Участники!$A59&lt;&gt;"",OR($N$33&gt;$N59,AND($N$33=$N59,$O$33&gt;$O59))),1,"")</f>
        <v/>
      </c>
      <c r="CQ59" s="17" t="str">
        <f>IF(AND(Участники!$A59&lt;&gt;"",OR($N$34&gt;$N59,AND($N$34=$N59,$O$34&gt;$O59))),1,"")</f>
        <v/>
      </c>
      <c r="CR59" s="17" t="str">
        <f>IF(AND(Участники!$A59&lt;&gt;"",OR($N$35&gt;$N59,AND($N$35=$N59,$O$35&gt;$O59))),1,"")</f>
        <v/>
      </c>
      <c r="CS59" s="17" t="str">
        <f>IF(AND(Участники!$A59&lt;&gt;"",OR($N$36&gt;$N59,AND($N$36=$N59,$O$36&gt;$O59))),1,"")</f>
        <v/>
      </c>
      <c r="CT59" s="17" t="str">
        <f>IF(AND(Участники!$A59&lt;&gt;"",OR($N$37&gt;$N59,AND($N$37=$N59,$O$37&gt;$O59))),1,"")</f>
        <v/>
      </c>
      <c r="CU59" s="17" t="str">
        <f>IF(AND(Участники!$A59&lt;&gt;"",OR($N$38&gt;$N59,AND($N$38=$N59,$O$38&gt;$O59))),1,"")</f>
        <v/>
      </c>
      <c r="CV59" s="17" t="str">
        <f>IF(AND(Участники!$A59&lt;&gt;"",OR($N$39&gt;$N59,AND($N$39=$N59,$O$39&gt;$O59))),1,"")</f>
        <v/>
      </c>
      <c r="CW59" s="17" t="str">
        <f>IF(AND(Участники!$A59&lt;&gt;"",OR($N$40&gt;$N59,AND($N$40=$N59,$O$40&gt;$O59))),1,"")</f>
        <v/>
      </c>
      <c r="CX59" s="17" t="str">
        <f>IF(AND(Участники!$A59&lt;&gt;"",OR($N$41&gt;$N59,AND($N$41=$N59,$O$41&gt;$O59))),1,"")</f>
        <v/>
      </c>
      <c r="CY59" s="17" t="str">
        <f>IF(AND(Участники!$A59&lt;&gt;"",OR($N$42&gt;$N59,AND($N$42=$N59,$O$42&gt;$O59))),1,"")</f>
        <v/>
      </c>
      <c r="CZ59" s="17" t="str">
        <f>IF(AND(Участники!$A59&lt;&gt;"",OR($N$43&gt;$N59,AND($N$43=$N59,$O$43&gt;$O59))),1,"")</f>
        <v/>
      </c>
      <c r="DA59" s="17" t="str">
        <f>IF(AND(Участники!$A59&lt;&gt;"",OR($N$44&gt;$N59,AND($N$44=$N59,$O$44&gt;$O59))),1,"")</f>
        <v/>
      </c>
      <c r="DB59" s="17" t="str">
        <f>IF(AND(Участники!$A59&lt;&gt;"",OR($N$45&gt;$N59,AND($N$45=$N59,$O$45&gt;$O59))),1,"")</f>
        <v/>
      </c>
      <c r="DC59" s="17" t="str">
        <f>IF(AND(Участники!$A59&lt;&gt;"",OR($N$46&gt;$N59,AND($N$46=$N59,$O$46&gt;$O59))),1,"")</f>
        <v/>
      </c>
      <c r="DD59" s="17" t="str">
        <f>IF(AND(Участники!$A59&lt;&gt;"",OR($N$47&gt;$N59,AND($N$47=$N59,$O$47&gt;$O59))),1,"")</f>
        <v/>
      </c>
      <c r="DE59" s="17" t="str">
        <f>IF(AND(Участники!$A59&lt;&gt;"",OR($N$48&gt;$N59,AND($N$48=$N59,$O$48&gt;$O59))),1,"")</f>
        <v/>
      </c>
      <c r="DF59" s="17" t="str">
        <f>IF(AND(Участники!$A59&lt;&gt;"",OR($N$49&gt;$N59,AND($N$49=$N59,$O$49&gt;$O59))),1,"")</f>
        <v/>
      </c>
      <c r="DG59" s="17" t="str">
        <f>IF(AND(Участники!$A59&lt;&gt;"",OR($N$50&gt;$N59,AND($N$50=$N59,$O$50&gt;$O59))),1,"")</f>
        <v/>
      </c>
      <c r="DH59" s="17" t="str">
        <f>IF(AND(Участники!$A59&lt;&gt;"",OR($N$51&gt;$N59,AND($N$51=$N59,$O$51&gt;$O59))),1,"")</f>
        <v/>
      </c>
      <c r="DI59" s="17" t="str">
        <f>IF(AND(Участники!$A59&lt;&gt;"",OR($N$52&gt;$N59,AND($N$52=$N59,$O$52&gt;$O59))),1,"")</f>
        <v/>
      </c>
      <c r="DJ59" s="17" t="str">
        <f>IF(AND(Участники!$A59&lt;&gt;"",OR($N$53&gt;$N59,AND($N$53=$N59,$O$53&gt;$O59))),1,"")</f>
        <v/>
      </c>
      <c r="DK59" s="17" t="str">
        <f>IF(AND(Участники!$A59&lt;&gt;"",OR($N$54&gt;$N59,AND($N$54=$N59,$O$54&gt;$O59))),1,"")</f>
        <v/>
      </c>
      <c r="DL59" s="17" t="str">
        <f>IF(AND(Участники!$A59&lt;&gt;"",OR($N$55&gt;$N59,AND($N$55=$N59,$O$55&gt;$O59))),1,"")</f>
        <v/>
      </c>
      <c r="DM59" s="17" t="str">
        <f>IF(AND(Участники!$A59&lt;&gt;"",OR($N$56&gt;$N59,AND($N$56=$N59,$O$56&gt;$O59))),1,"")</f>
        <v/>
      </c>
      <c r="DN59" s="17" t="str">
        <f>IF(AND(Участники!$A59&lt;&gt;"",OR($N$57&gt;$N59,AND($N$57=$N59,$O$57&gt;$O59))),1,"")</f>
        <v/>
      </c>
      <c r="DO59" s="17" t="str">
        <f>IF(AND(Участники!$A59&lt;&gt;"",OR($N$58&gt;$N59,AND($N$58=$N59,$O$58&gt;$O59))),1,"")</f>
        <v/>
      </c>
      <c r="DP59" s="16" t="str">
        <f>IF(AND(Участники!$A59&lt;&gt;"",OR($N$59&gt;$N59,AND($N$59=$N59,$O$59&gt;$O59))),1,"")</f>
        <v/>
      </c>
      <c r="DQ59" s="17" t="str">
        <f>IF(AND(Участники!$A59&lt;&gt;"",OR($N$60&gt;$N59,AND($N$60=$N59,$O$60&gt;$O59))),1,"")</f>
        <v/>
      </c>
    </row>
    <row r="60" spans="1:121" x14ac:dyDescent="0.25">
      <c r="A60" s="30" t="str">
        <f>IF(Участники!A60="","",Участники!A60)</f>
        <v/>
      </c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31" t="str">
        <f>IF(Участники!A60="","",COUNTA(B60:M60))</f>
        <v/>
      </c>
      <c r="O60" s="31" t="str">
        <f>IF(Участники!A60="","",SUMPRODUCT(B$8:M$8,B120:M120))</f>
        <v/>
      </c>
      <c r="P60" s="31" t="str">
        <f>IF(Участники!A60="","",IF($BQ$61+1=Участники!$B$6-DQ$61,$BQ$61+1,CONCATENATE($BQ$61+1,"-",Участники!$B$6-DQ$61)))</f>
        <v/>
      </c>
      <c r="T60" s="17" t="str">
        <f>IF(AND(Участники!$A60&lt;&gt;"",OR($N$11&lt;$N60,AND($N$11=$N60,$O$11&lt;$O60))),1,"")</f>
        <v/>
      </c>
      <c r="U60" s="17" t="str">
        <f>IF(AND(Участники!$A60&lt;&gt;"",OR($N$12&lt;$N60,AND($N$12=$N60,$O$12&lt;$O60))),1,"")</f>
        <v/>
      </c>
      <c r="V60" s="17" t="str">
        <f>IF(AND(Участники!$A60&lt;&gt;"",OR($N$13&lt;$N60,AND($N$13=$N60,$O$13&lt;$O60))),1,"")</f>
        <v/>
      </c>
      <c r="W60" s="17" t="str">
        <f>IF(AND(Участники!$A60&lt;&gt;"",OR($N$14&lt;$N60,AND($N$14=$N60,$O$14&lt;$O60))),1,"")</f>
        <v/>
      </c>
      <c r="X60" s="17" t="str">
        <f>IF(AND(Участники!$A60&lt;&gt;"",OR($N$15&lt;$N60,AND($N$15=$N60,$O$15&lt;$O60))),1,"")</f>
        <v/>
      </c>
      <c r="Y60" s="17" t="str">
        <f>IF(AND(Участники!$A60&lt;&gt;"",OR($N$16&lt;$N60,AND($N$16=$N60,$O$16&lt;$O60))),1,"")</f>
        <v/>
      </c>
      <c r="Z60" s="17" t="str">
        <f>IF(AND(Участники!$A60&lt;&gt;"",OR($N$17&lt;$N60,AND($N$17=$N60,$O$17&lt;$O60))),1,"")</f>
        <v/>
      </c>
      <c r="AA60" s="17" t="str">
        <f>IF(AND(Участники!$A60&lt;&gt;"",OR($N$18&lt;$N60,AND($N$18=$N60,$O$18&lt;$O60))),1,"")</f>
        <v/>
      </c>
      <c r="AB60" s="17" t="str">
        <f>IF(AND(Участники!$A60&lt;&gt;"",OR($N$19&lt;$N60,AND($N$19=$N60,$O$19&lt;$O60))),1,"")</f>
        <v/>
      </c>
      <c r="AC60" s="17" t="str">
        <f>IF(AND(Участники!$A60&lt;&gt;"",OR($N$20&lt;$N60,AND($N$20=$N60,$O$20&lt;$O60))),1,"")</f>
        <v/>
      </c>
      <c r="AD60" s="17" t="str">
        <f>IF(AND(Участники!$A60&lt;&gt;"",OR($N$21&lt;$N60,AND($N$21=$N60,$O$21&lt;$O60))),1,"")</f>
        <v/>
      </c>
      <c r="AE60" s="17" t="str">
        <f>IF(AND(Участники!$A60&lt;&gt;"",OR($N$22&lt;$N60,AND($N$22=$N60,$O$22&lt;$O60))),1,"")</f>
        <v/>
      </c>
      <c r="AF60" s="17" t="str">
        <f>IF(AND(Участники!$A60&lt;&gt;"",OR($N$23&lt;$N60,AND($N$23=$N60,$O$23&lt;$O60))),1,"")</f>
        <v/>
      </c>
      <c r="AG60" s="17" t="str">
        <f>IF(AND(Участники!$A60&lt;&gt;"",OR($N$24&lt;$N60,AND($N$24=$N60,$O$24&lt;$O60))),1,"")</f>
        <v/>
      </c>
      <c r="AH60" s="17" t="str">
        <f>IF(AND(Участники!$A60&lt;&gt;"",OR($N$25&lt;$N60,AND($N$25=$N60,$O$25&lt;$O60))),1,"")</f>
        <v/>
      </c>
      <c r="AI60" s="17" t="str">
        <f>IF(AND(Участники!$A60&lt;&gt;"",OR($N$26&lt;$N60,AND($N$26=$N60,$O$26&lt;$O60))),1,"")</f>
        <v/>
      </c>
      <c r="AJ60" s="17" t="str">
        <f>IF(AND(Участники!$A60&lt;&gt;"",OR($N$27&lt;$N60,AND($N$27=$N60,$O$27&lt;$O60))),1,"")</f>
        <v/>
      </c>
      <c r="AK60" s="17" t="str">
        <f>IF(AND(Участники!$A60&lt;&gt;"",OR($N$28&lt;$N60,AND($N$28=$N60,$O$28&lt;$O60))),1,"")</f>
        <v/>
      </c>
      <c r="AL60" s="17" t="str">
        <f>IF(AND(Участники!$A60&lt;&gt;"",OR($N$29&lt;$N60,AND($N$29=$N60,$O$29&lt;$O60))),1,"")</f>
        <v/>
      </c>
      <c r="AM60" s="17" t="str">
        <f>IF(AND(Участники!$A60&lt;&gt;"",OR($N$30&lt;$N60,AND($N$30=$N60,$O$30&lt;$O60))),1,"")</f>
        <v/>
      </c>
      <c r="AN60" s="17" t="str">
        <f>IF(AND(Участники!$A60&lt;&gt;"",OR($N$31&lt;$N60,AND($N$31=$N60,$O$31&lt;$O60))),1,"")</f>
        <v/>
      </c>
      <c r="AO60" s="17" t="str">
        <f>IF(AND(Участники!$A60&lt;&gt;"",OR($N$32&lt;$N60,AND($N$32=$N60,$O$32&lt;$O60))),1,"")</f>
        <v/>
      </c>
      <c r="AP60" s="17" t="str">
        <f>IF(AND(Участники!$A60&lt;&gt;"",OR($N$33&lt;$N60,AND($N$33=$N60,$O$33&lt;$O60))),1,"")</f>
        <v/>
      </c>
      <c r="AQ60" s="17" t="str">
        <f>IF(AND(Участники!$A60&lt;&gt;"",OR($N$34&lt;$N60,AND($N$34=$N60,$O$34&lt;$O60))),1,"")</f>
        <v/>
      </c>
      <c r="AR60" s="17" t="str">
        <f>IF(AND(Участники!$A60&lt;&gt;"",OR($N$35&lt;$N60,AND($N$35=$N60,$O$35&lt;$O60))),1,"")</f>
        <v/>
      </c>
      <c r="AS60" s="17" t="str">
        <f>IF(AND(Участники!$A60&lt;&gt;"",OR($N$36&lt;$N60,AND($N$36=$N60,$O$36&lt;$O60))),1,"")</f>
        <v/>
      </c>
      <c r="AT60" s="17" t="str">
        <f>IF(AND(Участники!$A60&lt;&gt;"",OR($N$37&lt;$N60,AND($N$37=$N60,$O$37&lt;$O60))),1,"")</f>
        <v/>
      </c>
      <c r="AU60" s="17" t="str">
        <f>IF(AND(Участники!$A60&lt;&gt;"",OR($N$38&lt;$N60,AND($N$38=$N60,$O$38&lt;$O60))),1,"")</f>
        <v/>
      </c>
      <c r="AV60" s="17" t="str">
        <f>IF(AND(Участники!$A60&lt;&gt;"",OR($N$39&lt;$N60,AND($N$39=$N60,$O$39&lt;$O60))),1,"")</f>
        <v/>
      </c>
      <c r="AW60" s="17" t="str">
        <f>IF(AND(Участники!$A60&lt;&gt;"",OR($N$40&lt;$N60,AND($N$40=$N60,$O$40&lt;$O60))),1,"")</f>
        <v/>
      </c>
      <c r="AX60" s="17" t="str">
        <f>IF(AND(Участники!$A60&lt;&gt;"",OR($N$41&lt;$N60,AND($N$41=$N60,$O$41&lt;$O60))),1,"")</f>
        <v/>
      </c>
      <c r="AY60" s="17" t="str">
        <f>IF(AND(Участники!$A60&lt;&gt;"",OR($N$42&lt;$N60,AND($N$42=$N60,$O$42&lt;$O60))),1,"")</f>
        <v/>
      </c>
      <c r="AZ60" s="17" t="str">
        <f>IF(AND(Участники!$A60&lt;&gt;"",OR($N$43&lt;$N60,AND($N$43=$N60,$O$43&lt;$O60))),1,"")</f>
        <v/>
      </c>
      <c r="BA60" s="17" t="str">
        <f>IF(AND(Участники!$A60&lt;&gt;"",OR($N$44&lt;$N60,AND($N$44=$N60,$O$44&lt;$O60))),1,"")</f>
        <v/>
      </c>
      <c r="BB60" s="17" t="str">
        <f>IF(AND(Участники!$A60&lt;&gt;"",OR($N$45&lt;$N60,AND($N$45=$N60,$O$45&lt;$O60))),1,"")</f>
        <v/>
      </c>
      <c r="BC60" s="17" t="str">
        <f>IF(AND(Участники!$A60&lt;&gt;"",OR($N$46&lt;$N60,AND($N$46=$N60,$O$46&lt;$O60))),1,"")</f>
        <v/>
      </c>
      <c r="BD60" s="17" t="str">
        <f>IF(AND(Участники!$A60&lt;&gt;"",OR($N$47&lt;$N60,AND($N$47=$N60,$O$47&lt;$O60))),1,"")</f>
        <v/>
      </c>
      <c r="BE60" s="17" t="str">
        <f>IF(AND(Участники!$A60&lt;&gt;"",OR($N$48&lt;$N60,AND($N$48=$N60,$O$48&lt;$O60))),1,"")</f>
        <v/>
      </c>
      <c r="BF60" s="17" t="str">
        <f>IF(AND(Участники!$A60&lt;&gt;"",OR($N$49&lt;$N60,AND($N$49=$N60,$O$49&lt;$O60))),1,"")</f>
        <v/>
      </c>
      <c r="BG60" s="17" t="str">
        <f>IF(AND(Участники!$A60&lt;&gt;"",OR($N$50&lt;$N60,AND($N$50=$N60,$O$50&lt;$O60))),1,"")</f>
        <v/>
      </c>
      <c r="BH60" s="17" t="str">
        <f>IF(AND(Участники!$A60&lt;&gt;"",OR($N$51&lt;$N60,AND($N$51=$N60,$O$51&lt;$O60))),1,"")</f>
        <v/>
      </c>
      <c r="BI60" s="17" t="str">
        <f>IF(AND(Участники!$A60&lt;&gt;"",OR($N$52&lt;$N60,AND($N$52=$N60,$O$52&lt;$O60))),1,"")</f>
        <v/>
      </c>
      <c r="BJ60" s="17" t="str">
        <f>IF(AND(Участники!$A60&lt;&gt;"",OR($N$53&lt;$N60,AND($N$53=$N60,$O$53&lt;$O60))),1,"")</f>
        <v/>
      </c>
      <c r="BK60" s="17" t="str">
        <f>IF(AND(Участники!$A60&lt;&gt;"",OR($N$54&lt;$N60,AND($N$54=$N60,$O$54&lt;$O60))),1,"")</f>
        <v/>
      </c>
      <c r="BL60" s="17" t="str">
        <f>IF(AND(Участники!$A60&lt;&gt;"",OR($N$55&lt;$N60,AND($N$55=$N60,$O$55&lt;$O60))),1,"")</f>
        <v/>
      </c>
      <c r="BM60" s="17" t="str">
        <f>IF(AND(Участники!$A60&lt;&gt;"",OR($N$56&lt;$N60,AND($N$56=$N60,$O$56&lt;$O60))),1,"")</f>
        <v/>
      </c>
      <c r="BN60" s="17" t="str">
        <f>IF(AND(Участники!$A60&lt;&gt;"",OR($N$57&lt;$N60,AND($N$57=$N60,$O$57&lt;$O60))),1,"")</f>
        <v/>
      </c>
      <c r="BO60" s="17" t="str">
        <f>IF(AND(Участники!$A60&lt;&gt;"",OR($N$58&lt;$N60,AND($N$58=$N60,$O$58&lt;$O60))),1,"")</f>
        <v/>
      </c>
      <c r="BP60" s="17" t="str">
        <f>IF(AND(Участники!$A60&lt;&gt;"",OR($N$59&lt;$N60,AND($N$59=$N60,$O$59&lt;$O60))),1,"")</f>
        <v/>
      </c>
      <c r="BQ60" s="16" t="str">
        <f>IF(AND(Участники!$A60&lt;&gt;"",OR($N$60&lt;$N60,AND($N$60=$N60,$O$60&lt;$O60))),1,"")</f>
        <v/>
      </c>
      <c r="BT60" s="17" t="str">
        <f>IF(AND(Участники!$A60&lt;&gt;"",OR($N$11&gt;$N60,AND($N$11=$N60,$O$11&gt;$O60))),1,"")</f>
        <v/>
      </c>
      <c r="BU60" s="17" t="str">
        <f>IF(AND(Участники!$A60&lt;&gt;"",OR($N$12&gt;$N60,AND($N$12=$N60,$O$12&gt;$O60))),1,"")</f>
        <v/>
      </c>
      <c r="BV60" s="17" t="str">
        <f>IF(AND(Участники!$A60&lt;&gt;"",OR($N$13&gt;$N60,AND($N$13=$N60,$O$13&gt;$O60))),1,"")</f>
        <v/>
      </c>
      <c r="BW60" s="17" t="str">
        <f>IF(AND(Участники!$A60&lt;&gt;"",OR($N$14&gt;$N60,AND($N$14=$N60,$O$14&gt;$O60))),1,"")</f>
        <v/>
      </c>
      <c r="BX60" s="17" t="str">
        <f>IF(AND(Участники!$A60&lt;&gt;"",OR($N$15&gt;$N60,AND($N$15=$N60,$O$15&gt;$O60))),1,"")</f>
        <v/>
      </c>
      <c r="BY60" s="17" t="str">
        <f>IF(AND(Участники!$A60&lt;&gt;"",OR($N$16&gt;$N60,AND($N$16=$N60,$O$16&gt;$O60))),1,"")</f>
        <v/>
      </c>
      <c r="BZ60" s="17" t="str">
        <f>IF(AND(Участники!$A60&lt;&gt;"",OR($N$17&gt;$N60,AND($N$17=$N60,$O$17&gt;$O60))),1,"")</f>
        <v/>
      </c>
      <c r="CA60" s="17" t="str">
        <f>IF(AND(Участники!$A60&lt;&gt;"",OR($N$18&gt;$N60,AND($N$18=$N60,$O$18&gt;$O60))),1,"")</f>
        <v/>
      </c>
      <c r="CB60" s="17" t="str">
        <f>IF(AND(Участники!$A60&lt;&gt;"",OR($N$19&gt;$N60,AND($N$19=$N60,$O$19&gt;$O60))),1,"")</f>
        <v/>
      </c>
      <c r="CC60" s="17" t="str">
        <f>IF(AND(Участники!$A60&lt;&gt;"",OR($N$20&gt;$N60,AND($N$20=$N60,$O$20&gt;$O60))),1,"")</f>
        <v/>
      </c>
      <c r="CD60" s="17" t="str">
        <f>IF(AND(Участники!$A60&lt;&gt;"",OR($N$21&gt;$N60,AND($N$21=$N60,$O$21&gt;$O60))),1,"")</f>
        <v/>
      </c>
      <c r="CE60" s="17" t="str">
        <f>IF(AND(Участники!$A60&lt;&gt;"",OR($N$22&gt;$N60,AND($N$22=$N60,$O$22&gt;$O60))),1,"")</f>
        <v/>
      </c>
      <c r="CF60" s="17" t="str">
        <f>IF(AND(Участники!$A60&lt;&gt;"",OR($N$23&gt;$N60,AND($N$23=$N60,$O$23&gt;$O60))),1,"")</f>
        <v/>
      </c>
      <c r="CG60" s="17" t="str">
        <f>IF(AND(Участники!$A60&lt;&gt;"",OR($N$24&gt;$N60,AND($N$24=$N60,$O$24&gt;$O60))),1,"")</f>
        <v/>
      </c>
      <c r="CH60" s="17" t="str">
        <f>IF(AND(Участники!$A60&lt;&gt;"",OR($N$25&gt;$N60,AND($N$25=$N60,$O$25&gt;$O60))),1,"")</f>
        <v/>
      </c>
      <c r="CI60" s="17" t="str">
        <f>IF(AND(Участники!$A60&lt;&gt;"",OR($N$26&gt;$N60,AND($N$26=$N60,$O$26&gt;$O60))),1,"")</f>
        <v/>
      </c>
      <c r="CJ60" s="17" t="str">
        <f>IF(AND(Участники!$A60&lt;&gt;"",OR($N$27&gt;$N60,AND($N$27=$N60,$O$27&gt;$O60))),1,"")</f>
        <v/>
      </c>
      <c r="CK60" s="17" t="str">
        <f>IF(AND(Участники!$A60&lt;&gt;"",OR($N$28&gt;$N60,AND($N$28=$N60,$O$28&gt;$O60))),1,"")</f>
        <v/>
      </c>
      <c r="CL60" s="17" t="str">
        <f>IF(AND(Участники!$A60&lt;&gt;"",OR($N$29&gt;$N60,AND($N$29=$N60,$O$29&gt;$O60))),1,"")</f>
        <v/>
      </c>
      <c r="CM60" s="17" t="str">
        <f>IF(AND(Участники!$A60&lt;&gt;"",OR($N$30&gt;$N60,AND($N$30=$N60,$O$30&gt;$O60))),1,"")</f>
        <v/>
      </c>
      <c r="CN60" s="17" t="str">
        <f>IF(AND(Участники!$A60&lt;&gt;"",OR($N$31&gt;$N60,AND($N$31=$N60,$O$31&gt;$O60))),1,"")</f>
        <v/>
      </c>
      <c r="CO60" s="17" t="str">
        <f>IF(AND(Участники!$A60&lt;&gt;"",OR($N$32&gt;$N60,AND($N$32=$N60,$O$32&gt;$O60))),1,"")</f>
        <v/>
      </c>
      <c r="CP60" s="17" t="str">
        <f>IF(AND(Участники!$A60&lt;&gt;"",OR($N$33&gt;$N60,AND($N$33=$N60,$O$33&gt;$O60))),1,"")</f>
        <v/>
      </c>
      <c r="CQ60" s="17" t="str">
        <f>IF(AND(Участники!$A60&lt;&gt;"",OR($N$34&gt;$N60,AND($N$34=$N60,$O$34&gt;$O60))),1,"")</f>
        <v/>
      </c>
      <c r="CR60" s="17" t="str">
        <f>IF(AND(Участники!$A60&lt;&gt;"",OR($N$35&gt;$N60,AND($N$35=$N60,$O$35&gt;$O60))),1,"")</f>
        <v/>
      </c>
      <c r="CS60" s="17" t="str">
        <f>IF(AND(Участники!$A60&lt;&gt;"",OR($N$36&gt;$N60,AND($N$36=$N60,$O$36&gt;$O60))),1,"")</f>
        <v/>
      </c>
      <c r="CT60" s="17" t="str">
        <f>IF(AND(Участники!$A60&lt;&gt;"",OR($N$37&gt;$N60,AND($N$37=$N60,$O$37&gt;$O60))),1,"")</f>
        <v/>
      </c>
      <c r="CU60" s="17" t="str">
        <f>IF(AND(Участники!$A60&lt;&gt;"",OR($N$38&gt;$N60,AND($N$38=$N60,$O$38&gt;$O60))),1,"")</f>
        <v/>
      </c>
      <c r="CV60" s="17" t="str">
        <f>IF(AND(Участники!$A60&lt;&gt;"",OR($N$39&gt;$N60,AND($N$39=$N60,$O$39&gt;$O60))),1,"")</f>
        <v/>
      </c>
      <c r="CW60" s="17" t="str">
        <f>IF(AND(Участники!$A60&lt;&gt;"",OR($N$40&gt;$N60,AND($N$40=$N60,$O$40&gt;$O60))),1,"")</f>
        <v/>
      </c>
      <c r="CX60" s="17" t="str">
        <f>IF(AND(Участники!$A60&lt;&gt;"",OR($N$41&gt;$N60,AND($N$41=$N60,$O$41&gt;$O60))),1,"")</f>
        <v/>
      </c>
      <c r="CY60" s="17" t="str">
        <f>IF(AND(Участники!$A60&lt;&gt;"",OR($N$42&gt;$N60,AND($N$42=$N60,$O$42&gt;$O60))),1,"")</f>
        <v/>
      </c>
      <c r="CZ60" s="17" t="str">
        <f>IF(AND(Участники!$A60&lt;&gt;"",OR($N$43&gt;$N60,AND($N$43=$N60,$O$43&gt;$O60))),1,"")</f>
        <v/>
      </c>
      <c r="DA60" s="17" t="str">
        <f>IF(AND(Участники!$A60&lt;&gt;"",OR($N$44&gt;$N60,AND($N$44=$N60,$O$44&gt;$O60))),1,"")</f>
        <v/>
      </c>
      <c r="DB60" s="17" t="str">
        <f>IF(AND(Участники!$A60&lt;&gt;"",OR($N$45&gt;$N60,AND($N$45=$N60,$O$45&gt;$O60))),1,"")</f>
        <v/>
      </c>
      <c r="DC60" s="17" t="str">
        <f>IF(AND(Участники!$A60&lt;&gt;"",OR($N$46&gt;$N60,AND($N$46=$N60,$O$46&gt;$O60))),1,"")</f>
        <v/>
      </c>
      <c r="DD60" s="17" t="str">
        <f>IF(AND(Участники!$A60&lt;&gt;"",OR($N$47&gt;$N60,AND($N$47=$N60,$O$47&gt;$O60))),1,"")</f>
        <v/>
      </c>
      <c r="DE60" s="17" t="str">
        <f>IF(AND(Участники!$A60&lt;&gt;"",OR($N$48&gt;$N60,AND($N$48=$N60,$O$48&gt;$O60))),1,"")</f>
        <v/>
      </c>
      <c r="DF60" s="17" t="str">
        <f>IF(AND(Участники!$A60&lt;&gt;"",OR($N$49&gt;$N60,AND($N$49=$N60,$O$49&gt;$O60))),1,"")</f>
        <v/>
      </c>
      <c r="DG60" s="17" t="str">
        <f>IF(AND(Участники!$A60&lt;&gt;"",OR($N$50&gt;$N60,AND($N$50=$N60,$O$50&gt;$O60))),1,"")</f>
        <v/>
      </c>
      <c r="DH60" s="17" t="str">
        <f>IF(AND(Участники!$A60&lt;&gt;"",OR($N$51&gt;$N60,AND($N$51=$N60,$O$51&gt;$O60))),1,"")</f>
        <v/>
      </c>
      <c r="DI60" s="17" t="str">
        <f>IF(AND(Участники!$A60&lt;&gt;"",OR($N$52&gt;$N60,AND($N$52=$N60,$O$52&gt;$O60))),1,"")</f>
        <v/>
      </c>
      <c r="DJ60" s="17" t="str">
        <f>IF(AND(Участники!$A60&lt;&gt;"",OR($N$53&gt;$N60,AND($N$53=$N60,$O$53&gt;$O60))),1,"")</f>
        <v/>
      </c>
      <c r="DK60" s="17" t="str">
        <f>IF(AND(Участники!$A60&lt;&gt;"",OR($N$54&gt;$N60,AND($N$54=$N60,$O$54&gt;$O60))),1,"")</f>
        <v/>
      </c>
      <c r="DL60" s="17" t="str">
        <f>IF(AND(Участники!$A60&lt;&gt;"",OR($N$55&gt;$N60,AND($N$55=$N60,$O$55&gt;$O60))),1,"")</f>
        <v/>
      </c>
      <c r="DM60" s="17" t="str">
        <f>IF(AND(Участники!$A60&lt;&gt;"",OR($N$56&gt;$N60,AND($N$56=$N60,$O$56&gt;$O60))),1,"")</f>
        <v/>
      </c>
      <c r="DN60" s="17" t="str">
        <f>IF(AND(Участники!$A60&lt;&gt;"",OR($N$57&gt;$N60,AND($N$57=$N60,$O$57&gt;$O60))),1,"")</f>
        <v/>
      </c>
      <c r="DO60" s="17" t="str">
        <f>IF(AND(Участники!$A60&lt;&gt;"",OR($N$58&gt;$N60,AND($N$58=$N60,$O$58&gt;$O60))),1,"")</f>
        <v/>
      </c>
      <c r="DP60" s="17" t="str">
        <f>IF(AND(Участники!$A60&lt;&gt;"",OR($N$59&gt;$N60,AND($N$59=$N60,$O$59&gt;$O60))),1,"")</f>
        <v/>
      </c>
      <c r="DQ60" s="16" t="str">
        <f>IF(AND(Участники!$A60&lt;&gt;"",OR($N$60&gt;$N60,AND($N$60=$N60,$O$60&gt;$O60))),1,"")</f>
        <v/>
      </c>
    </row>
    <row r="61" spans="1:121" x14ac:dyDescent="0.25">
      <c r="S61" s="1" t="s">
        <v>18</v>
      </c>
      <c r="T61" s="27">
        <f>SUM(T11:T60)</f>
        <v>4</v>
      </c>
      <c r="U61" s="27">
        <f t="shared" ref="U61:BQ61" si="0">SUM(U11:U60)</f>
        <v>18</v>
      </c>
      <c r="V61" s="27">
        <f t="shared" si="0"/>
        <v>14</v>
      </c>
      <c r="W61" s="27">
        <f t="shared" si="0"/>
        <v>27</v>
      </c>
      <c r="X61" s="27">
        <f t="shared" si="0"/>
        <v>5</v>
      </c>
      <c r="Y61" s="27">
        <f t="shared" si="0"/>
        <v>22</v>
      </c>
      <c r="Z61" s="27">
        <f t="shared" si="0"/>
        <v>0</v>
      </c>
      <c r="AA61" s="27">
        <f t="shared" si="0"/>
        <v>5</v>
      </c>
      <c r="AB61" s="27">
        <f t="shared" si="0"/>
        <v>8</v>
      </c>
      <c r="AC61" s="27">
        <f t="shared" si="0"/>
        <v>10</v>
      </c>
      <c r="AD61" s="27">
        <f t="shared" si="0"/>
        <v>11</v>
      </c>
      <c r="AE61" s="27">
        <f t="shared" si="0"/>
        <v>12</v>
      </c>
      <c r="AF61" s="27">
        <f t="shared" si="0"/>
        <v>28</v>
      </c>
      <c r="AG61" s="27">
        <f t="shared" si="0"/>
        <v>26</v>
      </c>
      <c r="AH61" s="27">
        <f t="shared" si="0"/>
        <v>3</v>
      </c>
      <c r="AI61" s="27">
        <f t="shared" si="0"/>
        <v>16</v>
      </c>
      <c r="AJ61" s="27">
        <f t="shared" si="0"/>
        <v>9</v>
      </c>
      <c r="AK61" s="27">
        <f t="shared" si="0"/>
        <v>15</v>
      </c>
      <c r="AL61" s="27">
        <f t="shared" si="0"/>
        <v>19</v>
      </c>
      <c r="AM61" s="27">
        <f t="shared" si="0"/>
        <v>22</v>
      </c>
      <c r="AN61" s="27">
        <f t="shared" si="0"/>
        <v>24</v>
      </c>
      <c r="AO61" s="27">
        <f t="shared" si="0"/>
        <v>5</v>
      </c>
      <c r="AP61" s="27">
        <f t="shared" si="0"/>
        <v>19</v>
      </c>
      <c r="AQ61" s="27">
        <f t="shared" si="0"/>
        <v>2</v>
      </c>
      <c r="AR61" s="27">
        <f t="shared" si="0"/>
        <v>21</v>
      </c>
      <c r="AS61" s="27">
        <f t="shared" si="0"/>
        <v>24</v>
      </c>
      <c r="AT61" s="27">
        <f t="shared" si="0"/>
        <v>13</v>
      </c>
      <c r="AU61" s="27">
        <f t="shared" si="0"/>
        <v>17</v>
      </c>
      <c r="AV61" s="27">
        <f t="shared" si="0"/>
        <v>29</v>
      </c>
      <c r="AW61" s="27">
        <f t="shared" si="0"/>
        <v>1</v>
      </c>
      <c r="AX61" s="27">
        <f t="shared" si="0"/>
        <v>0</v>
      </c>
      <c r="AY61" s="27">
        <f t="shared" si="0"/>
        <v>0</v>
      </c>
      <c r="AZ61" s="27">
        <f t="shared" si="0"/>
        <v>0</v>
      </c>
      <c r="BA61" s="27">
        <f t="shared" si="0"/>
        <v>0</v>
      </c>
      <c r="BB61" s="27">
        <f t="shared" si="0"/>
        <v>0</v>
      </c>
      <c r="BC61" s="27">
        <f t="shared" si="0"/>
        <v>0</v>
      </c>
      <c r="BD61" s="27">
        <f t="shared" si="0"/>
        <v>0</v>
      </c>
      <c r="BE61" s="27">
        <f t="shared" si="0"/>
        <v>0</v>
      </c>
      <c r="BF61" s="27">
        <f t="shared" si="0"/>
        <v>0</v>
      </c>
      <c r="BG61" s="27">
        <f t="shared" si="0"/>
        <v>0</v>
      </c>
      <c r="BH61" s="27">
        <f t="shared" si="0"/>
        <v>0</v>
      </c>
      <c r="BI61" s="27">
        <f t="shared" si="0"/>
        <v>0</v>
      </c>
      <c r="BJ61" s="27">
        <f t="shared" si="0"/>
        <v>0</v>
      </c>
      <c r="BK61" s="27">
        <f t="shared" si="0"/>
        <v>0</v>
      </c>
      <c r="BL61" s="27">
        <f t="shared" si="0"/>
        <v>0</v>
      </c>
      <c r="BM61" s="27">
        <f t="shared" si="0"/>
        <v>0</v>
      </c>
      <c r="BN61" s="27">
        <f t="shared" si="0"/>
        <v>0</v>
      </c>
      <c r="BO61" s="27">
        <f t="shared" si="0"/>
        <v>0</v>
      </c>
      <c r="BP61" s="27">
        <f t="shared" si="0"/>
        <v>0</v>
      </c>
      <c r="BQ61" s="27">
        <f t="shared" si="0"/>
        <v>0</v>
      </c>
      <c r="BS61" s="1" t="s">
        <v>18</v>
      </c>
      <c r="BT61" s="27">
        <f>SUM(BT11:BT60)</f>
        <v>25</v>
      </c>
      <c r="BU61" s="27">
        <f>SUM(BU11:BU60)</f>
        <v>11</v>
      </c>
      <c r="BV61" s="27">
        <f t="shared" ref="BV61:DQ61" si="1">SUM(BV11:BV60)</f>
        <v>15</v>
      </c>
      <c r="BW61" s="27">
        <f t="shared" si="1"/>
        <v>2</v>
      </c>
      <c r="BX61" s="27">
        <f t="shared" si="1"/>
        <v>22</v>
      </c>
      <c r="BY61" s="27">
        <f t="shared" si="1"/>
        <v>6</v>
      </c>
      <c r="BZ61" s="27">
        <f t="shared" si="1"/>
        <v>29</v>
      </c>
      <c r="CA61" s="27">
        <f t="shared" si="1"/>
        <v>22</v>
      </c>
      <c r="CB61" s="27">
        <f t="shared" si="1"/>
        <v>21</v>
      </c>
      <c r="CC61" s="27">
        <f t="shared" si="1"/>
        <v>19</v>
      </c>
      <c r="CD61" s="27">
        <f t="shared" si="1"/>
        <v>18</v>
      </c>
      <c r="CE61" s="27">
        <f t="shared" si="1"/>
        <v>17</v>
      </c>
      <c r="CF61" s="27">
        <f t="shared" si="1"/>
        <v>1</v>
      </c>
      <c r="CG61" s="27">
        <f t="shared" si="1"/>
        <v>3</v>
      </c>
      <c r="CH61" s="27">
        <f t="shared" si="1"/>
        <v>26</v>
      </c>
      <c r="CI61" s="27">
        <f t="shared" si="1"/>
        <v>13</v>
      </c>
      <c r="CJ61" s="27">
        <f t="shared" si="1"/>
        <v>20</v>
      </c>
      <c r="CK61" s="27">
        <f t="shared" si="1"/>
        <v>14</v>
      </c>
      <c r="CL61" s="27">
        <f t="shared" si="1"/>
        <v>9</v>
      </c>
      <c r="CM61" s="27">
        <f t="shared" si="1"/>
        <v>6</v>
      </c>
      <c r="CN61" s="27">
        <f t="shared" si="1"/>
        <v>4</v>
      </c>
      <c r="CO61" s="27">
        <f t="shared" si="1"/>
        <v>22</v>
      </c>
      <c r="CP61" s="27">
        <f t="shared" si="1"/>
        <v>9</v>
      </c>
      <c r="CQ61" s="27">
        <f t="shared" si="1"/>
        <v>27</v>
      </c>
      <c r="CR61" s="27">
        <f t="shared" si="1"/>
        <v>8</v>
      </c>
      <c r="CS61" s="27">
        <f t="shared" si="1"/>
        <v>4</v>
      </c>
      <c r="CT61" s="27">
        <f t="shared" si="1"/>
        <v>16</v>
      </c>
      <c r="CU61" s="27">
        <f t="shared" si="1"/>
        <v>12</v>
      </c>
      <c r="CV61" s="27">
        <f t="shared" si="1"/>
        <v>0</v>
      </c>
      <c r="CW61" s="27">
        <f t="shared" si="1"/>
        <v>28</v>
      </c>
      <c r="CX61" s="27">
        <f t="shared" si="1"/>
        <v>30</v>
      </c>
      <c r="CY61" s="27">
        <f t="shared" si="1"/>
        <v>30</v>
      </c>
      <c r="CZ61" s="27">
        <f t="shared" si="1"/>
        <v>30</v>
      </c>
      <c r="DA61" s="27">
        <f t="shared" si="1"/>
        <v>30</v>
      </c>
      <c r="DB61" s="27">
        <f t="shared" si="1"/>
        <v>30</v>
      </c>
      <c r="DC61" s="27">
        <f t="shared" si="1"/>
        <v>30</v>
      </c>
      <c r="DD61" s="27">
        <f t="shared" si="1"/>
        <v>30</v>
      </c>
      <c r="DE61" s="27">
        <f t="shared" si="1"/>
        <v>30</v>
      </c>
      <c r="DF61" s="27">
        <f t="shared" si="1"/>
        <v>30</v>
      </c>
      <c r="DG61" s="27">
        <f t="shared" si="1"/>
        <v>30</v>
      </c>
      <c r="DH61" s="27">
        <f t="shared" si="1"/>
        <v>30</v>
      </c>
      <c r="DI61" s="27">
        <f t="shared" si="1"/>
        <v>30</v>
      </c>
      <c r="DJ61" s="27">
        <f t="shared" si="1"/>
        <v>30</v>
      </c>
      <c r="DK61" s="27">
        <f t="shared" si="1"/>
        <v>30</v>
      </c>
      <c r="DL61" s="27">
        <f t="shared" si="1"/>
        <v>30</v>
      </c>
      <c r="DM61" s="27">
        <f t="shared" si="1"/>
        <v>30</v>
      </c>
      <c r="DN61" s="27">
        <f t="shared" si="1"/>
        <v>30</v>
      </c>
      <c r="DO61" s="27">
        <f t="shared" si="1"/>
        <v>30</v>
      </c>
      <c r="DP61" s="27">
        <f t="shared" si="1"/>
        <v>30</v>
      </c>
      <c r="DQ61" s="27">
        <f t="shared" si="1"/>
        <v>30</v>
      </c>
    </row>
    <row r="70" spans="1:13" x14ac:dyDescent="0.25">
      <c r="A70" s="62" t="s">
        <v>6</v>
      </c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</row>
    <row r="71" spans="1:13" x14ac:dyDescent="0.25">
      <c r="B71" s="52" t="str">
        <f t="shared" ref="B71:M71" si="2">IF(B11="","",1)</f>
        <v/>
      </c>
      <c r="C71" s="52">
        <f t="shared" si="2"/>
        <v>1</v>
      </c>
      <c r="D71" s="52">
        <f t="shared" si="2"/>
        <v>1</v>
      </c>
      <c r="E71" s="52" t="str">
        <f t="shared" si="2"/>
        <v/>
      </c>
      <c r="F71" s="52" t="str">
        <f t="shared" si="2"/>
        <v/>
      </c>
      <c r="G71" s="52">
        <f t="shared" si="2"/>
        <v>1</v>
      </c>
      <c r="H71" s="52">
        <f t="shared" si="2"/>
        <v>1</v>
      </c>
      <c r="I71" s="52">
        <f t="shared" si="2"/>
        <v>1</v>
      </c>
      <c r="J71" s="52">
        <f t="shared" si="2"/>
        <v>1</v>
      </c>
      <c r="K71" s="52">
        <f t="shared" si="2"/>
        <v>1</v>
      </c>
      <c r="L71" s="52" t="str">
        <f t="shared" si="2"/>
        <v/>
      </c>
      <c r="M71" s="52">
        <f t="shared" si="2"/>
        <v>1</v>
      </c>
    </row>
    <row r="72" spans="1:13" x14ac:dyDescent="0.25">
      <c r="B72" s="52" t="str">
        <f t="shared" ref="B72:M72" si="3">IF(B12="","",1)</f>
        <v/>
      </c>
      <c r="C72" s="52" t="str">
        <f t="shared" si="3"/>
        <v/>
      </c>
      <c r="D72" s="52" t="str">
        <f t="shared" si="3"/>
        <v/>
      </c>
      <c r="E72" s="52" t="str">
        <f t="shared" si="3"/>
        <v/>
      </c>
      <c r="F72" s="52">
        <f t="shared" si="3"/>
        <v>1</v>
      </c>
      <c r="G72" s="52" t="str">
        <f t="shared" si="3"/>
        <v/>
      </c>
      <c r="H72" s="52">
        <f t="shared" si="3"/>
        <v>1</v>
      </c>
      <c r="I72" s="52">
        <f t="shared" si="3"/>
        <v>1</v>
      </c>
      <c r="J72" s="52">
        <f t="shared" si="3"/>
        <v>1</v>
      </c>
      <c r="K72" s="52" t="str">
        <f t="shared" ref="K72:L100" si="4">IF(K12="","",1)</f>
        <v/>
      </c>
      <c r="L72" s="52">
        <f t="shared" si="4"/>
        <v>1</v>
      </c>
      <c r="M72" s="52">
        <f t="shared" si="3"/>
        <v>1</v>
      </c>
    </row>
    <row r="73" spans="1:13" x14ac:dyDescent="0.25">
      <c r="B73" s="52" t="str">
        <f t="shared" ref="B73:M73" si="5">IF(B13="","",1)</f>
        <v/>
      </c>
      <c r="C73" s="52">
        <f t="shared" si="5"/>
        <v>1</v>
      </c>
      <c r="D73" s="52">
        <f t="shared" si="5"/>
        <v>1</v>
      </c>
      <c r="E73" s="52" t="str">
        <f t="shared" si="5"/>
        <v/>
      </c>
      <c r="F73" s="52" t="str">
        <f t="shared" si="5"/>
        <v/>
      </c>
      <c r="G73" s="52">
        <f t="shared" si="5"/>
        <v>1</v>
      </c>
      <c r="H73" s="52">
        <f t="shared" si="5"/>
        <v>1</v>
      </c>
      <c r="I73" s="52">
        <f t="shared" si="5"/>
        <v>1</v>
      </c>
      <c r="J73" s="52">
        <f t="shared" si="5"/>
        <v>1</v>
      </c>
      <c r="K73" s="52" t="str">
        <f t="shared" si="4"/>
        <v/>
      </c>
      <c r="L73" s="52" t="str">
        <f t="shared" si="4"/>
        <v/>
      </c>
      <c r="M73" s="52">
        <f t="shared" si="5"/>
        <v>1</v>
      </c>
    </row>
    <row r="74" spans="1:13" x14ac:dyDescent="0.25">
      <c r="B74" s="52" t="str">
        <f t="shared" ref="B74:M74" si="6">IF(B14="","",1)</f>
        <v/>
      </c>
      <c r="C74" s="52" t="str">
        <f t="shared" si="6"/>
        <v/>
      </c>
      <c r="D74" s="52">
        <f t="shared" si="6"/>
        <v>1</v>
      </c>
      <c r="E74" s="52" t="str">
        <f t="shared" si="6"/>
        <v/>
      </c>
      <c r="F74" s="52" t="str">
        <f t="shared" si="6"/>
        <v/>
      </c>
      <c r="G74" s="52" t="str">
        <f t="shared" si="6"/>
        <v/>
      </c>
      <c r="H74" s="52">
        <f t="shared" si="6"/>
        <v>1</v>
      </c>
      <c r="I74" s="52" t="str">
        <f t="shared" si="6"/>
        <v/>
      </c>
      <c r="J74" s="52" t="str">
        <f t="shared" si="6"/>
        <v/>
      </c>
      <c r="K74" s="52" t="str">
        <f t="shared" si="4"/>
        <v/>
      </c>
      <c r="L74" s="52" t="str">
        <f t="shared" si="4"/>
        <v/>
      </c>
      <c r="M74" s="52">
        <f t="shared" si="6"/>
        <v>1</v>
      </c>
    </row>
    <row r="75" spans="1:13" x14ac:dyDescent="0.25">
      <c r="B75" s="52" t="str">
        <f t="shared" ref="B75:M75" si="7">IF(B15="","",1)</f>
        <v/>
      </c>
      <c r="C75" s="52" t="str">
        <f t="shared" si="7"/>
        <v/>
      </c>
      <c r="D75" s="52">
        <f t="shared" si="7"/>
        <v>1</v>
      </c>
      <c r="E75" s="52">
        <f t="shared" si="7"/>
        <v>1</v>
      </c>
      <c r="F75" s="52">
        <f t="shared" si="7"/>
        <v>1</v>
      </c>
      <c r="G75" s="52">
        <f t="shared" si="7"/>
        <v>1</v>
      </c>
      <c r="H75" s="52" t="str">
        <f t="shared" si="7"/>
        <v/>
      </c>
      <c r="I75" s="52">
        <f t="shared" si="7"/>
        <v>1</v>
      </c>
      <c r="J75" s="52">
        <f t="shared" si="7"/>
        <v>1</v>
      </c>
      <c r="K75" s="52" t="str">
        <f t="shared" si="4"/>
        <v/>
      </c>
      <c r="L75" s="52">
        <f t="shared" si="4"/>
        <v>1</v>
      </c>
      <c r="M75" s="52">
        <f t="shared" si="7"/>
        <v>1</v>
      </c>
    </row>
    <row r="76" spans="1:13" x14ac:dyDescent="0.25">
      <c r="B76" s="52" t="str">
        <f t="shared" ref="B76:M76" si="8">IF(B16="","",1)</f>
        <v/>
      </c>
      <c r="C76" s="52" t="str">
        <f t="shared" si="8"/>
        <v/>
      </c>
      <c r="D76" s="52" t="str">
        <f t="shared" si="8"/>
        <v/>
      </c>
      <c r="E76" s="52" t="str">
        <f t="shared" si="8"/>
        <v/>
      </c>
      <c r="F76" s="52">
        <f t="shared" si="8"/>
        <v>1</v>
      </c>
      <c r="G76" s="52" t="str">
        <f t="shared" si="8"/>
        <v/>
      </c>
      <c r="H76" s="52">
        <f t="shared" si="8"/>
        <v>1</v>
      </c>
      <c r="I76" s="52">
        <f t="shared" si="8"/>
        <v>1</v>
      </c>
      <c r="J76" s="52">
        <f t="shared" si="8"/>
        <v>1</v>
      </c>
      <c r="K76" s="52" t="str">
        <f t="shared" si="4"/>
        <v/>
      </c>
      <c r="L76" s="52" t="str">
        <f t="shared" si="4"/>
        <v/>
      </c>
      <c r="M76" s="52">
        <f t="shared" si="8"/>
        <v>1</v>
      </c>
    </row>
    <row r="77" spans="1:13" x14ac:dyDescent="0.25">
      <c r="B77" s="52" t="str">
        <f t="shared" ref="B77:M77" si="9">IF(B17="","",1)</f>
        <v/>
      </c>
      <c r="C77" s="52">
        <f t="shared" si="9"/>
        <v>1</v>
      </c>
      <c r="D77" s="52">
        <f t="shared" si="9"/>
        <v>1</v>
      </c>
      <c r="E77" s="52">
        <f t="shared" si="9"/>
        <v>1</v>
      </c>
      <c r="F77" s="52">
        <f t="shared" si="9"/>
        <v>1</v>
      </c>
      <c r="G77" s="52">
        <f t="shared" si="9"/>
        <v>1</v>
      </c>
      <c r="H77" s="52">
        <f t="shared" si="9"/>
        <v>1</v>
      </c>
      <c r="I77" s="52">
        <f t="shared" si="9"/>
        <v>1</v>
      </c>
      <c r="J77" s="52">
        <f t="shared" si="9"/>
        <v>1</v>
      </c>
      <c r="K77" s="52">
        <f t="shared" si="4"/>
        <v>1</v>
      </c>
      <c r="L77" s="52">
        <f t="shared" si="4"/>
        <v>1</v>
      </c>
      <c r="M77" s="52">
        <f t="shared" si="9"/>
        <v>1</v>
      </c>
    </row>
    <row r="78" spans="1:13" x14ac:dyDescent="0.25">
      <c r="B78" s="52" t="str">
        <f t="shared" ref="B78:M78" si="10">IF(B18="","",1)</f>
        <v/>
      </c>
      <c r="C78" s="52" t="str">
        <f t="shared" si="10"/>
        <v/>
      </c>
      <c r="D78" s="52">
        <f t="shared" si="10"/>
        <v>1</v>
      </c>
      <c r="E78" s="52" t="str">
        <f t="shared" si="10"/>
        <v/>
      </c>
      <c r="F78" s="52">
        <f t="shared" si="10"/>
        <v>1</v>
      </c>
      <c r="G78" s="52">
        <f t="shared" si="10"/>
        <v>1</v>
      </c>
      <c r="H78" s="52">
        <f t="shared" si="10"/>
        <v>1</v>
      </c>
      <c r="I78" s="52">
        <f t="shared" si="10"/>
        <v>1</v>
      </c>
      <c r="J78" s="52">
        <f t="shared" si="10"/>
        <v>1</v>
      </c>
      <c r="K78" s="52">
        <f t="shared" si="4"/>
        <v>1</v>
      </c>
      <c r="L78" s="52" t="str">
        <f t="shared" si="4"/>
        <v/>
      </c>
      <c r="M78" s="52">
        <f t="shared" si="10"/>
        <v>1</v>
      </c>
    </row>
    <row r="79" spans="1:13" x14ac:dyDescent="0.25">
      <c r="B79" s="52" t="str">
        <f t="shared" ref="B79:M79" si="11">IF(B19="","",1)</f>
        <v/>
      </c>
      <c r="C79" s="52" t="str">
        <f t="shared" si="11"/>
        <v/>
      </c>
      <c r="D79" s="52">
        <f t="shared" si="11"/>
        <v>1</v>
      </c>
      <c r="E79" s="52">
        <f t="shared" si="11"/>
        <v>1</v>
      </c>
      <c r="F79" s="52" t="str">
        <f t="shared" si="11"/>
        <v/>
      </c>
      <c r="G79" s="52">
        <f t="shared" si="11"/>
        <v>1</v>
      </c>
      <c r="H79" s="52">
        <f t="shared" si="11"/>
        <v>1</v>
      </c>
      <c r="I79" s="52">
        <f t="shared" si="11"/>
        <v>1</v>
      </c>
      <c r="J79" s="52">
        <f t="shared" si="11"/>
        <v>1</v>
      </c>
      <c r="K79" s="52" t="str">
        <f t="shared" si="4"/>
        <v/>
      </c>
      <c r="L79" s="52">
        <f t="shared" si="4"/>
        <v>1</v>
      </c>
      <c r="M79" s="52">
        <f t="shared" si="11"/>
        <v>1</v>
      </c>
    </row>
    <row r="80" spans="1:13" x14ac:dyDescent="0.25">
      <c r="B80" s="52" t="str">
        <f t="shared" ref="B80:M80" si="12">IF(B20="","",1)</f>
        <v/>
      </c>
      <c r="C80" s="52" t="str">
        <f t="shared" si="12"/>
        <v/>
      </c>
      <c r="D80" s="52" t="str">
        <f t="shared" si="12"/>
        <v/>
      </c>
      <c r="E80" s="52">
        <f t="shared" si="12"/>
        <v>1</v>
      </c>
      <c r="F80" s="52" t="str">
        <f t="shared" si="12"/>
        <v/>
      </c>
      <c r="G80" s="52">
        <f t="shared" si="12"/>
        <v>1</v>
      </c>
      <c r="H80" s="52">
        <f t="shared" si="12"/>
        <v>1</v>
      </c>
      <c r="I80" s="52">
        <f t="shared" si="12"/>
        <v>1</v>
      </c>
      <c r="J80" s="52">
        <f t="shared" si="12"/>
        <v>1</v>
      </c>
      <c r="K80" s="52">
        <f t="shared" si="4"/>
        <v>1</v>
      </c>
      <c r="L80" s="52">
        <f t="shared" si="4"/>
        <v>1</v>
      </c>
      <c r="M80" s="52" t="str">
        <f t="shared" si="12"/>
        <v/>
      </c>
    </row>
    <row r="81" spans="2:13" x14ac:dyDescent="0.25">
      <c r="B81" s="52" t="str">
        <f t="shared" ref="B81:M81" si="13">IF(B21="","",1)</f>
        <v/>
      </c>
      <c r="C81" s="52" t="str">
        <f t="shared" si="13"/>
        <v/>
      </c>
      <c r="D81" s="52">
        <f t="shared" si="13"/>
        <v>1</v>
      </c>
      <c r="E81" s="52" t="str">
        <f t="shared" si="13"/>
        <v/>
      </c>
      <c r="F81" s="52">
        <f t="shared" si="13"/>
        <v>1</v>
      </c>
      <c r="G81" s="52" t="str">
        <f t="shared" si="13"/>
        <v/>
      </c>
      <c r="H81" s="52">
        <f t="shared" si="13"/>
        <v>1</v>
      </c>
      <c r="I81" s="52">
        <f t="shared" si="13"/>
        <v>1</v>
      </c>
      <c r="J81" s="52" t="str">
        <f t="shared" si="13"/>
        <v/>
      </c>
      <c r="K81" s="52">
        <f t="shared" si="4"/>
        <v>1</v>
      </c>
      <c r="L81" s="52">
        <f t="shared" si="4"/>
        <v>1</v>
      </c>
      <c r="M81" s="52">
        <f t="shared" si="13"/>
        <v>1</v>
      </c>
    </row>
    <row r="82" spans="2:13" x14ac:dyDescent="0.25">
      <c r="B82" s="52" t="str">
        <f t="shared" ref="B82:M82" si="14">IF(B22="","",1)</f>
        <v/>
      </c>
      <c r="C82" s="52" t="str">
        <f t="shared" si="14"/>
        <v/>
      </c>
      <c r="D82" s="52" t="str">
        <f t="shared" si="14"/>
        <v/>
      </c>
      <c r="E82" s="52" t="str">
        <f t="shared" si="14"/>
        <v/>
      </c>
      <c r="F82" s="52">
        <f t="shared" si="14"/>
        <v>1</v>
      </c>
      <c r="G82" s="52" t="str">
        <f t="shared" si="14"/>
        <v/>
      </c>
      <c r="H82" s="52">
        <f t="shared" si="14"/>
        <v>1</v>
      </c>
      <c r="I82" s="52">
        <f t="shared" si="14"/>
        <v>1</v>
      </c>
      <c r="J82" s="52">
        <f t="shared" si="14"/>
        <v>1</v>
      </c>
      <c r="K82" s="52">
        <f t="shared" si="4"/>
        <v>1</v>
      </c>
      <c r="L82" s="52">
        <f t="shared" si="4"/>
        <v>1</v>
      </c>
      <c r="M82" s="52">
        <f t="shared" si="14"/>
        <v>1</v>
      </c>
    </row>
    <row r="83" spans="2:13" x14ac:dyDescent="0.25">
      <c r="B83" s="52" t="str">
        <f t="shared" ref="B83:M83" si="15">IF(B23="","",1)</f>
        <v/>
      </c>
      <c r="C83" s="52" t="str">
        <f t="shared" si="15"/>
        <v/>
      </c>
      <c r="D83" s="52">
        <f t="shared" si="15"/>
        <v>1</v>
      </c>
      <c r="E83" s="52" t="str">
        <f t="shared" si="15"/>
        <v/>
      </c>
      <c r="F83" s="52" t="str">
        <f t="shared" si="15"/>
        <v/>
      </c>
      <c r="G83" s="52" t="str">
        <f t="shared" si="15"/>
        <v/>
      </c>
      <c r="H83" s="52" t="str">
        <f t="shared" si="15"/>
        <v/>
      </c>
      <c r="I83" s="52">
        <f t="shared" si="15"/>
        <v>1</v>
      </c>
      <c r="J83" s="52" t="str">
        <f t="shared" si="15"/>
        <v/>
      </c>
      <c r="K83" s="52" t="str">
        <f t="shared" si="4"/>
        <v/>
      </c>
      <c r="L83" s="52" t="str">
        <f t="shared" si="4"/>
        <v/>
      </c>
      <c r="M83" s="52">
        <f t="shared" si="15"/>
        <v>1</v>
      </c>
    </row>
    <row r="84" spans="2:13" x14ac:dyDescent="0.25">
      <c r="B84" s="52" t="str">
        <f t="shared" ref="B84:M84" si="16">IF(B24="","",1)</f>
        <v/>
      </c>
      <c r="C84" s="52" t="str">
        <f t="shared" si="16"/>
        <v/>
      </c>
      <c r="D84" s="52">
        <f t="shared" si="16"/>
        <v>1</v>
      </c>
      <c r="E84" s="52" t="str">
        <f t="shared" si="16"/>
        <v/>
      </c>
      <c r="F84" s="52" t="str">
        <f t="shared" si="16"/>
        <v/>
      </c>
      <c r="G84" s="52" t="str">
        <f t="shared" si="16"/>
        <v/>
      </c>
      <c r="H84" s="52" t="str">
        <f t="shared" si="16"/>
        <v/>
      </c>
      <c r="I84" s="52">
        <f t="shared" si="16"/>
        <v>1</v>
      </c>
      <c r="J84" s="52" t="str">
        <f t="shared" si="16"/>
        <v/>
      </c>
      <c r="K84" s="52" t="str">
        <f t="shared" si="4"/>
        <v/>
      </c>
      <c r="L84" s="52">
        <f t="shared" si="4"/>
        <v>1</v>
      </c>
      <c r="M84" s="52">
        <f t="shared" si="16"/>
        <v>1</v>
      </c>
    </row>
    <row r="85" spans="2:13" x14ac:dyDescent="0.25">
      <c r="B85" s="52" t="str">
        <f t="shared" ref="B85:M85" si="17">IF(B25="","",1)</f>
        <v/>
      </c>
      <c r="C85" s="52">
        <f t="shared" si="17"/>
        <v>1</v>
      </c>
      <c r="D85" s="52">
        <f t="shared" si="17"/>
        <v>1</v>
      </c>
      <c r="E85" s="52" t="str">
        <f t="shared" si="17"/>
        <v/>
      </c>
      <c r="F85" s="52">
        <f t="shared" si="17"/>
        <v>1</v>
      </c>
      <c r="G85" s="52">
        <f t="shared" si="17"/>
        <v>1</v>
      </c>
      <c r="H85" s="52">
        <f t="shared" si="17"/>
        <v>1</v>
      </c>
      <c r="I85" s="52">
        <f t="shared" si="17"/>
        <v>1</v>
      </c>
      <c r="J85" s="52">
        <f t="shared" si="17"/>
        <v>1</v>
      </c>
      <c r="K85" s="52" t="str">
        <f t="shared" si="4"/>
        <v/>
      </c>
      <c r="L85" s="52">
        <f t="shared" si="4"/>
        <v>1</v>
      </c>
      <c r="M85" s="52">
        <f t="shared" si="17"/>
        <v>1</v>
      </c>
    </row>
    <row r="86" spans="2:13" x14ac:dyDescent="0.25">
      <c r="B86" s="52" t="str">
        <f t="shared" ref="B86:M86" si="18">IF(B26="","",1)</f>
        <v/>
      </c>
      <c r="C86" s="52" t="str">
        <f t="shared" si="18"/>
        <v/>
      </c>
      <c r="D86" s="52">
        <f t="shared" si="18"/>
        <v>1</v>
      </c>
      <c r="E86" s="52" t="str">
        <f t="shared" si="18"/>
        <v/>
      </c>
      <c r="F86" s="52" t="str">
        <f t="shared" si="18"/>
        <v/>
      </c>
      <c r="G86" s="52">
        <f t="shared" si="18"/>
        <v>1</v>
      </c>
      <c r="H86" s="52">
        <f t="shared" si="18"/>
        <v>1</v>
      </c>
      <c r="I86" s="52">
        <f t="shared" si="18"/>
        <v>1</v>
      </c>
      <c r="J86" s="52">
        <f t="shared" si="18"/>
        <v>1</v>
      </c>
      <c r="K86" s="52" t="str">
        <f t="shared" si="4"/>
        <v/>
      </c>
      <c r="L86" s="52">
        <f t="shared" si="4"/>
        <v>1</v>
      </c>
      <c r="M86" s="52">
        <f t="shared" si="18"/>
        <v>1</v>
      </c>
    </row>
    <row r="87" spans="2:13" x14ac:dyDescent="0.25">
      <c r="B87" s="52" t="str">
        <f t="shared" ref="B87:M87" si="19">IF(B27="","",1)</f>
        <v/>
      </c>
      <c r="C87" s="52" t="str">
        <f t="shared" si="19"/>
        <v/>
      </c>
      <c r="D87" s="52">
        <f t="shared" si="19"/>
        <v>1</v>
      </c>
      <c r="E87" s="52">
        <f t="shared" si="19"/>
        <v>1</v>
      </c>
      <c r="F87" s="52">
        <f t="shared" si="19"/>
        <v>1</v>
      </c>
      <c r="G87" s="52" t="str">
        <f t="shared" si="19"/>
        <v/>
      </c>
      <c r="H87" s="52">
        <f t="shared" si="19"/>
        <v>1</v>
      </c>
      <c r="I87" s="52">
        <f t="shared" si="19"/>
        <v>1</v>
      </c>
      <c r="J87" s="52" t="str">
        <f t="shared" si="19"/>
        <v/>
      </c>
      <c r="K87" s="52">
        <f t="shared" si="4"/>
        <v>1</v>
      </c>
      <c r="L87" s="52">
        <f t="shared" si="4"/>
        <v>1</v>
      </c>
      <c r="M87" s="52" t="str">
        <f t="shared" si="19"/>
        <v/>
      </c>
    </row>
    <row r="88" spans="2:13" x14ac:dyDescent="0.25">
      <c r="B88" s="52" t="str">
        <f t="shared" ref="B88:M88" si="20">IF(B28="","",1)</f>
        <v/>
      </c>
      <c r="C88" s="52" t="str">
        <f t="shared" si="20"/>
        <v/>
      </c>
      <c r="D88" s="52">
        <f t="shared" si="20"/>
        <v>1</v>
      </c>
      <c r="E88" s="52">
        <f t="shared" si="20"/>
        <v>1</v>
      </c>
      <c r="F88" s="52" t="str">
        <f t="shared" si="20"/>
        <v/>
      </c>
      <c r="G88" s="52" t="str">
        <f t="shared" si="20"/>
        <v/>
      </c>
      <c r="H88" s="52">
        <f t="shared" si="20"/>
        <v>1</v>
      </c>
      <c r="I88" s="52">
        <f t="shared" si="20"/>
        <v>1</v>
      </c>
      <c r="J88" s="52">
        <f t="shared" si="20"/>
        <v>1</v>
      </c>
      <c r="K88" s="52" t="str">
        <f t="shared" si="4"/>
        <v/>
      </c>
      <c r="L88" s="52">
        <f t="shared" si="4"/>
        <v>1</v>
      </c>
      <c r="M88" s="52">
        <f t="shared" si="20"/>
        <v>1</v>
      </c>
    </row>
    <row r="89" spans="2:13" x14ac:dyDescent="0.25">
      <c r="B89" s="52" t="str">
        <f t="shared" ref="B89:M89" si="21">IF(B29="","",1)</f>
        <v/>
      </c>
      <c r="C89" s="52" t="str">
        <f t="shared" si="21"/>
        <v/>
      </c>
      <c r="D89" s="52">
        <f t="shared" si="21"/>
        <v>1</v>
      </c>
      <c r="E89" s="52">
        <f t="shared" si="21"/>
        <v>1</v>
      </c>
      <c r="F89" s="52" t="str">
        <f t="shared" si="21"/>
        <v/>
      </c>
      <c r="G89" s="52" t="str">
        <f t="shared" si="21"/>
        <v/>
      </c>
      <c r="H89" s="52" t="str">
        <f t="shared" si="21"/>
        <v/>
      </c>
      <c r="I89" s="52">
        <f t="shared" si="21"/>
        <v>1</v>
      </c>
      <c r="J89" s="52">
        <f t="shared" si="21"/>
        <v>1</v>
      </c>
      <c r="K89" s="52" t="str">
        <f t="shared" si="4"/>
        <v/>
      </c>
      <c r="L89" s="52">
        <f t="shared" si="4"/>
        <v>1</v>
      </c>
      <c r="M89" s="52">
        <f t="shared" si="21"/>
        <v>1</v>
      </c>
    </row>
    <row r="90" spans="2:13" x14ac:dyDescent="0.25">
      <c r="B90" s="52" t="str">
        <f t="shared" ref="B90:M90" si="22">IF(B30="","",1)</f>
        <v/>
      </c>
      <c r="C90" s="52" t="str">
        <f t="shared" si="22"/>
        <v/>
      </c>
      <c r="D90" s="52" t="str">
        <f t="shared" si="22"/>
        <v/>
      </c>
      <c r="E90" s="52" t="str">
        <f t="shared" si="22"/>
        <v/>
      </c>
      <c r="F90" s="52">
        <f t="shared" si="22"/>
        <v>1</v>
      </c>
      <c r="G90" s="52" t="str">
        <f t="shared" si="22"/>
        <v/>
      </c>
      <c r="H90" s="52">
        <f t="shared" si="22"/>
        <v>1</v>
      </c>
      <c r="I90" s="52">
        <f t="shared" si="22"/>
        <v>1</v>
      </c>
      <c r="J90" s="52">
        <f t="shared" si="22"/>
        <v>1</v>
      </c>
      <c r="K90" s="52" t="str">
        <f t="shared" si="4"/>
        <v/>
      </c>
      <c r="L90" s="52" t="str">
        <f t="shared" si="4"/>
        <v/>
      </c>
      <c r="M90" s="52">
        <f t="shared" si="22"/>
        <v>1</v>
      </c>
    </row>
    <row r="91" spans="2:13" x14ac:dyDescent="0.25">
      <c r="B91" s="52" t="str">
        <f t="shared" ref="B91:M91" si="23">IF(B31="","",1)</f>
        <v/>
      </c>
      <c r="C91" s="52" t="str">
        <f t="shared" si="23"/>
        <v/>
      </c>
      <c r="D91" s="52">
        <f t="shared" si="23"/>
        <v>1</v>
      </c>
      <c r="E91" s="52" t="str">
        <f t="shared" si="23"/>
        <v/>
      </c>
      <c r="F91" s="52" t="str">
        <f t="shared" si="23"/>
        <v/>
      </c>
      <c r="G91" s="52">
        <f t="shared" si="23"/>
        <v>1</v>
      </c>
      <c r="H91" s="52" t="str">
        <f t="shared" si="23"/>
        <v/>
      </c>
      <c r="I91" s="52">
        <f t="shared" si="23"/>
        <v>1</v>
      </c>
      <c r="J91" s="52">
        <f t="shared" si="23"/>
        <v>1</v>
      </c>
      <c r="K91" s="52" t="str">
        <f t="shared" si="4"/>
        <v/>
      </c>
      <c r="L91" s="52" t="str">
        <f t="shared" si="4"/>
        <v/>
      </c>
      <c r="M91" s="52">
        <f t="shared" si="23"/>
        <v>1</v>
      </c>
    </row>
    <row r="92" spans="2:13" x14ac:dyDescent="0.25">
      <c r="B92" s="52" t="str">
        <f t="shared" ref="B92:M92" si="24">IF(B32="","",1)</f>
        <v/>
      </c>
      <c r="C92" s="52" t="str">
        <f t="shared" si="24"/>
        <v/>
      </c>
      <c r="D92" s="52">
        <f t="shared" si="24"/>
        <v>1</v>
      </c>
      <c r="E92" s="52">
        <f t="shared" si="24"/>
        <v>1</v>
      </c>
      <c r="F92" s="52">
        <f t="shared" si="24"/>
        <v>1</v>
      </c>
      <c r="G92" s="52">
        <f t="shared" si="24"/>
        <v>1</v>
      </c>
      <c r="H92" s="52" t="str">
        <f t="shared" si="24"/>
        <v/>
      </c>
      <c r="I92" s="52">
        <f t="shared" si="24"/>
        <v>1</v>
      </c>
      <c r="J92" s="52">
        <f t="shared" si="24"/>
        <v>1</v>
      </c>
      <c r="K92" s="52" t="str">
        <f t="shared" si="4"/>
        <v/>
      </c>
      <c r="L92" s="52">
        <f t="shared" si="4"/>
        <v>1</v>
      </c>
      <c r="M92" s="52">
        <f t="shared" si="24"/>
        <v>1</v>
      </c>
    </row>
    <row r="93" spans="2:13" x14ac:dyDescent="0.25">
      <c r="B93" s="52" t="str">
        <f t="shared" ref="B93:M93" si="25">IF(B33="","",1)</f>
        <v/>
      </c>
      <c r="C93" s="52" t="str">
        <f t="shared" si="25"/>
        <v/>
      </c>
      <c r="D93" s="52">
        <f t="shared" si="25"/>
        <v>1</v>
      </c>
      <c r="E93" s="52">
        <f t="shared" si="25"/>
        <v>1</v>
      </c>
      <c r="F93" s="52" t="str">
        <f t="shared" si="25"/>
        <v/>
      </c>
      <c r="G93" s="52" t="str">
        <f t="shared" si="25"/>
        <v/>
      </c>
      <c r="H93" s="52" t="str">
        <f t="shared" si="25"/>
        <v/>
      </c>
      <c r="I93" s="52">
        <f t="shared" si="25"/>
        <v>1</v>
      </c>
      <c r="J93" s="52">
        <f t="shared" si="25"/>
        <v>1</v>
      </c>
      <c r="K93" s="52" t="str">
        <f t="shared" si="4"/>
        <v/>
      </c>
      <c r="L93" s="52">
        <f t="shared" si="4"/>
        <v>1</v>
      </c>
      <c r="M93" s="52">
        <f t="shared" si="25"/>
        <v>1</v>
      </c>
    </row>
    <row r="94" spans="2:13" x14ac:dyDescent="0.25">
      <c r="B94" s="52" t="str">
        <f t="shared" ref="B94:M94" si="26">IF(B34="","",1)</f>
        <v/>
      </c>
      <c r="C94" s="52">
        <f t="shared" si="26"/>
        <v>1</v>
      </c>
      <c r="D94" s="52">
        <f t="shared" si="26"/>
        <v>1</v>
      </c>
      <c r="E94" s="52" t="str">
        <f t="shared" si="26"/>
        <v/>
      </c>
      <c r="F94" s="52">
        <f t="shared" si="26"/>
        <v>1</v>
      </c>
      <c r="G94" s="52">
        <f t="shared" si="26"/>
        <v>1</v>
      </c>
      <c r="H94" s="52">
        <f t="shared" si="26"/>
        <v>1</v>
      </c>
      <c r="I94" s="52">
        <f t="shared" si="26"/>
        <v>1</v>
      </c>
      <c r="J94" s="52">
        <f t="shared" si="26"/>
        <v>1</v>
      </c>
      <c r="K94" s="52">
        <f t="shared" si="4"/>
        <v>1</v>
      </c>
      <c r="L94" s="52" t="str">
        <f t="shared" si="4"/>
        <v/>
      </c>
      <c r="M94" s="52">
        <f t="shared" si="26"/>
        <v>1</v>
      </c>
    </row>
    <row r="95" spans="2:13" x14ac:dyDescent="0.25">
      <c r="B95" s="52" t="str">
        <f t="shared" ref="B95:M95" si="27">IF(B35="","",1)</f>
        <v/>
      </c>
      <c r="C95" s="52">
        <f t="shared" si="27"/>
        <v>1</v>
      </c>
      <c r="D95" s="52">
        <f t="shared" si="27"/>
        <v>1</v>
      </c>
      <c r="E95" s="52" t="str">
        <f t="shared" si="27"/>
        <v/>
      </c>
      <c r="F95" s="52" t="str">
        <f t="shared" si="27"/>
        <v/>
      </c>
      <c r="G95" s="52" t="str">
        <f t="shared" si="27"/>
        <v/>
      </c>
      <c r="H95" s="52" t="str">
        <f t="shared" si="27"/>
        <v/>
      </c>
      <c r="I95" s="52">
        <f t="shared" si="27"/>
        <v>1</v>
      </c>
      <c r="J95" s="52" t="str">
        <f t="shared" si="27"/>
        <v/>
      </c>
      <c r="K95" s="52" t="str">
        <f t="shared" si="4"/>
        <v/>
      </c>
      <c r="L95" s="52">
        <f t="shared" si="4"/>
        <v>1</v>
      </c>
      <c r="M95" s="52">
        <f t="shared" si="27"/>
        <v>1</v>
      </c>
    </row>
    <row r="96" spans="2:13" x14ac:dyDescent="0.25">
      <c r="B96" s="52" t="str">
        <f t="shared" ref="B96:M96" si="28">IF(B36="","",1)</f>
        <v/>
      </c>
      <c r="C96" s="52" t="str">
        <f t="shared" si="28"/>
        <v/>
      </c>
      <c r="D96" s="52">
        <f t="shared" si="28"/>
        <v>1</v>
      </c>
      <c r="E96" s="52" t="str">
        <f t="shared" si="28"/>
        <v/>
      </c>
      <c r="F96" s="52" t="str">
        <f t="shared" si="28"/>
        <v/>
      </c>
      <c r="G96" s="52">
        <f t="shared" si="28"/>
        <v>1</v>
      </c>
      <c r="H96" s="52" t="str">
        <f t="shared" si="28"/>
        <v/>
      </c>
      <c r="I96" s="52">
        <f t="shared" si="28"/>
        <v>1</v>
      </c>
      <c r="J96" s="52">
        <f t="shared" si="28"/>
        <v>1</v>
      </c>
      <c r="K96" s="52" t="str">
        <f t="shared" si="4"/>
        <v/>
      </c>
      <c r="L96" s="52" t="str">
        <f t="shared" si="4"/>
        <v/>
      </c>
      <c r="M96" s="52">
        <f t="shared" si="28"/>
        <v>1</v>
      </c>
    </row>
    <row r="97" spans="2:13" x14ac:dyDescent="0.25">
      <c r="B97" s="52" t="str">
        <f t="shared" ref="B97:M97" si="29">IF(B37="","",1)</f>
        <v/>
      </c>
      <c r="C97" s="52" t="str">
        <f t="shared" si="29"/>
        <v/>
      </c>
      <c r="D97" s="52">
        <f t="shared" si="29"/>
        <v>1</v>
      </c>
      <c r="E97" s="52">
        <f t="shared" si="29"/>
        <v>1</v>
      </c>
      <c r="F97" s="52" t="str">
        <f t="shared" si="29"/>
        <v/>
      </c>
      <c r="G97" s="52" t="str">
        <f t="shared" si="29"/>
        <v/>
      </c>
      <c r="H97" s="52" t="str">
        <f t="shared" si="29"/>
        <v/>
      </c>
      <c r="I97" s="52">
        <f t="shared" si="29"/>
        <v>1</v>
      </c>
      <c r="J97" s="52">
        <f t="shared" si="29"/>
        <v>1</v>
      </c>
      <c r="K97" s="52">
        <f t="shared" si="4"/>
        <v>1</v>
      </c>
      <c r="L97" s="52">
        <f t="shared" si="4"/>
        <v>1</v>
      </c>
      <c r="M97" s="52">
        <f t="shared" si="29"/>
        <v>1</v>
      </c>
    </row>
    <row r="98" spans="2:13" x14ac:dyDescent="0.25">
      <c r="B98" s="52" t="str">
        <f t="shared" ref="B98:M98" si="30">IF(B38="","",1)</f>
        <v/>
      </c>
      <c r="C98" s="52">
        <f t="shared" si="30"/>
        <v>1</v>
      </c>
      <c r="D98" s="52" t="str">
        <f t="shared" si="30"/>
        <v/>
      </c>
      <c r="E98" s="52" t="str">
        <f t="shared" si="30"/>
        <v/>
      </c>
      <c r="F98" s="52">
        <f t="shared" si="30"/>
        <v>1</v>
      </c>
      <c r="G98" s="52">
        <f t="shared" si="30"/>
        <v>1</v>
      </c>
      <c r="H98" s="52">
        <f t="shared" si="30"/>
        <v>1</v>
      </c>
      <c r="I98" s="52" t="str">
        <f t="shared" si="30"/>
        <v/>
      </c>
      <c r="J98" s="52">
        <f t="shared" si="30"/>
        <v>1</v>
      </c>
      <c r="K98" s="52" t="str">
        <f t="shared" si="4"/>
        <v/>
      </c>
      <c r="L98" s="52" t="str">
        <f t="shared" si="4"/>
        <v/>
      </c>
      <c r="M98" s="52">
        <f t="shared" si="30"/>
        <v>1</v>
      </c>
    </row>
    <row r="99" spans="2:13" x14ac:dyDescent="0.25">
      <c r="B99" s="52" t="str">
        <f t="shared" ref="B99:M99" si="31">IF(B39="","",1)</f>
        <v/>
      </c>
      <c r="C99" s="52" t="str">
        <f t="shared" si="31"/>
        <v/>
      </c>
      <c r="D99" s="52" t="str">
        <f t="shared" si="31"/>
        <v/>
      </c>
      <c r="E99" s="52" t="str">
        <f t="shared" si="31"/>
        <v/>
      </c>
      <c r="F99" s="52" t="str">
        <f t="shared" si="31"/>
        <v/>
      </c>
      <c r="G99" s="52" t="str">
        <f t="shared" si="31"/>
        <v/>
      </c>
      <c r="H99" s="52" t="str">
        <f t="shared" si="31"/>
        <v/>
      </c>
      <c r="I99" s="52">
        <f t="shared" si="31"/>
        <v>1</v>
      </c>
      <c r="J99" s="52">
        <f t="shared" si="31"/>
        <v>1</v>
      </c>
      <c r="K99" s="52" t="str">
        <f t="shared" si="4"/>
        <v/>
      </c>
      <c r="L99" s="52" t="str">
        <f t="shared" si="4"/>
        <v/>
      </c>
      <c r="M99" s="52">
        <f t="shared" si="31"/>
        <v>1</v>
      </c>
    </row>
    <row r="100" spans="2:13" x14ac:dyDescent="0.25">
      <c r="B100" s="52">
        <f t="shared" ref="B100:M100" si="32">IF(B40="","",1)</f>
        <v>1</v>
      </c>
      <c r="C100" s="52" t="str">
        <f t="shared" si="32"/>
        <v/>
      </c>
      <c r="D100" s="52">
        <f t="shared" si="32"/>
        <v>1</v>
      </c>
      <c r="E100" s="52">
        <f t="shared" si="32"/>
        <v>1</v>
      </c>
      <c r="F100" s="52">
        <f t="shared" si="32"/>
        <v>1</v>
      </c>
      <c r="G100" s="52" t="str">
        <f t="shared" si="32"/>
        <v/>
      </c>
      <c r="H100" s="52">
        <f t="shared" si="32"/>
        <v>1</v>
      </c>
      <c r="I100" s="52">
        <f t="shared" si="32"/>
        <v>1</v>
      </c>
      <c r="J100" s="52">
        <f t="shared" si="32"/>
        <v>1</v>
      </c>
      <c r="K100" s="52">
        <f t="shared" si="4"/>
        <v>1</v>
      </c>
      <c r="L100" s="52">
        <f t="shared" si="4"/>
        <v>1</v>
      </c>
      <c r="M100" s="52">
        <f t="shared" si="32"/>
        <v>1</v>
      </c>
    </row>
    <row r="101" spans="2:13" x14ac:dyDescent="0.25">
      <c r="B101" s="52" t="str">
        <f t="shared" ref="B101:M101" si="33">IF(B41="","",1)</f>
        <v/>
      </c>
      <c r="C101" s="52" t="str">
        <f t="shared" si="33"/>
        <v/>
      </c>
      <c r="D101" s="52" t="str">
        <f t="shared" si="33"/>
        <v/>
      </c>
      <c r="E101" s="52" t="str">
        <f t="shared" si="33"/>
        <v/>
      </c>
      <c r="F101" s="52" t="str">
        <f t="shared" si="33"/>
        <v/>
      </c>
      <c r="G101" s="52" t="str">
        <f t="shared" si="33"/>
        <v/>
      </c>
      <c r="H101" s="52" t="str">
        <f t="shared" si="33"/>
        <v/>
      </c>
      <c r="I101" s="52" t="str">
        <f t="shared" si="33"/>
        <v/>
      </c>
      <c r="J101" s="52" t="str">
        <f t="shared" si="33"/>
        <v/>
      </c>
      <c r="K101" s="52" t="str">
        <f t="shared" si="33"/>
        <v/>
      </c>
      <c r="L101" s="52" t="str">
        <f t="shared" si="33"/>
        <v/>
      </c>
      <c r="M101" s="52" t="str">
        <f t="shared" si="33"/>
        <v/>
      </c>
    </row>
    <row r="102" spans="2:13" x14ac:dyDescent="0.25">
      <c r="B102" s="52" t="str">
        <f t="shared" ref="B102:M102" si="34">IF(B42="","",1)</f>
        <v/>
      </c>
      <c r="C102" s="52" t="str">
        <f t="shared" si="34"/>
        <v/>
      </c>
      <c r="D102" s="52" t="str">
        <f t="shared" si="34"/>
        <v/>
      </c>
      <c r="E102" s="52" t="str">
        <f t="shared" si="34"/>
        <v/>
      </c>
      <c r="F102" s="52" t="str">
        <f t="shared" si="34"/>
        <v/>
      </c>
      <c r="G102" s="52" t="str">
        <f t="shared" si="34"/>
        <v/>
      </c>
      <c r="H102" s="52" t="str">
        <f t="shared" si="34"/>
        <v/>
      </c>
      <c r="I102" s="52" t="str">
        <f t="shared" si="34"/>
        <v/>
      </c>
      <c r="J102" s="52" t="str">
        <f t="shared" si="34"/>
        <v/>
      </c>
      <c r="K102" s="52" t="str">
        <f t="shared" si="34"/>
        <v/>
      </c>
      <c r="L102" s="52" t="str">
        <f t="shared" si="34"/>
        <v/>
      </c>
      <c r="M102" s="52" t="str">
        <f t="shared" si="34"/>
        <v/>
      </c>
    </row>
    <row r="103" spans="2:13" x14ac:dyDescent="0.25">
      <c r="B103" s="52" t="str">
        <f t="shared" ref="B103:M103" si="35">IF(B43="","",1)</f>
        <v/>
      </c>
      <c r="C103" s="52" t="str">
        <f t="shared" si="35"/>
        <v/>
      </c>
      <c r="D103" s="52" t="str">
        <f t="shared" si="35"/>
        <v/>
      </c>
      <c r="E103" s="52" t="str">
        <f t="shared" si="35"/>
        <v/>
      </c>
      <c r="F103" s="52" t="str">
        <f t="shared" si="35"/>
        <v/>
      </c>
      <c r="G103" s="52" t="str">
        <f t="shared" si="35"/>
        <v/>
      </c>
      <c r="H103" s="52" t="str">
        <f t="shared" si="35"/>
        <v/>
      </c>
      <c r="I103" s="52" t="str">
        <f t="shared" si="35"/>
        <v/>
      </c>
      <c r="J103" s="52" t="str">
        <f t="shared" si="35"/>
        <v/>
      </c>
      <c r="K103" s="52" t="str">
        <f t="shared" si="35"/>
        <v/>
      </c>
      <c r="L103" s="52" t="str">
        <f t="shared" si="35"/>
        <v/>
      </c>
      <c r="M103" s="52" t="str">
        <f t="shared" si="35"/>
        <v/>
      </c>
    </row>
    <row r="104" spans="2:13" x14ac:dyDescent="0.25">
      <c r="B104" s="52" t="str">
        <f t="shared" ref="B104:M104" si="36">IF(B44="","",1)</f>
        <v/>
      </c>
      <c r="C104" s="52" t="str">
        <f t="shared" si="36"/>
        <v/>
      </c>
      <c r="D104" s="52" t="str">
        <f t="shared" si="36"/>
        <v/>
      </c>
      <c r="E104" s="52" t="str">
        <f t="shared" si="36"/>
        <v/>
      </c>
      <c r="F104" s="52" t="str">
        <f t="shared" si="36"/>
        <v/>
      </c>
      <c r="G104" s="52" t="str">
        <f t="shared" si="36"/>
        <v/>
      </c>
      <c r="H104" s="52" t="str">
        <f t="shared" si="36"/>
        <v/>
      </c>
      <c r="I104" s="52" t="str">
        <f t="shared" si="36"/>
        <v/>
      </c>
      <c r="J104" s="52" t="str">
        <f t="shared" si="36"/>
        <v/>
      </c>
      <c r="K104" s="52" t="str">
        <f t="shared" si="36"/>
        <v/>
      </c>
      <c r="L104" s="52" t="str">
        <f t="shared" si="36"/>
        <v/>
      </c>
      <c r="M104" s="52" t="str">
        <f t="shared" si="36"/>
        <v/>
      </c>
    </row>
    <row r="105" spans="2:13" x14ac:dyDescent="0.25">
      <c r="B105" s="52" t="str">
        <f t="shared" ref="B105:M105" si="37">IF(B45="","",1)</f>
        <v/>
      </c>
      <c r="C105" s="52" t="str">
        <f t="shared" si="37"/>
        <v/>
      </c>
      <c r="D105" s="52" t="str">
        <f t="shared" si="37"/>
        <v/>
      </c>
      <c r="E105" s="52" t="str">
        <f t="shared" si="37"/>
        <v/>
      </c>
      <c r="F105" s="52" t="str">
        <f t="shared" si="37"/>
        <v/>
      </c>
      <c r="G105" s="52" t="str">
        <f t="shared" si="37"/>
        <v/>
      </c>
      <c r="H105" s="52" t="str">
        <f t="shared" si="37"/>
        <v/>
      </c>
      <c r="I105" s="52" t="str">
        <f t="shared" si="37"/>
        <v/>
      </c>
      <c r="J105" s="52" t="str">
        <f t="shared" si="37"/>
        <v/>
      </c>
      <c r="K105" s="52" t="str">
        <f t="shared" si="37"/>
        <v/>
      </c>
      <c r="L105" s="52" t="str">
        <f t="shared" si="37"/>
        <v/>
      </c>
      <c r="M105" s="52" t="str">
        <f t="shared" si="37"/>
        <v/>
      </c>
    </row>
    <row r="106" spans="2:13" x14ac:dyDescent="0.25">
      <c r="B106" s="52" t="str">
        <f t="shared" ref="B106:M106" si="38">IF(B46="","",1)</f>
        <v/>
      </c>
      <c r="C106" s="52" t="str">
        <f t="shared" si="38"/>
        <v/>
      </c>
      <c r="D106" s="52" t="str">
        <f t="shared" si="38"/>
        <v/>
      </c>
      <c r="E106" s="52" t="str">
        <f t="shared" si="38"/>
        <v/>
      </c>
      <c r="F106" s="52" t="str">
        <f t="shared" si="38"/>
        <v/>
      </c>
      <c r="G106" s="52" t="str">
        <f t="shared" si="38"/>
        <v/>
      </c>
      <c r="H106" s="52" t="str">
        <f t="shared" si="38"/>
        <v/>
      </c>
      <c r="I106" s="52" t="str">
        <f t="shared" si="38"/>
        <v/>
      </c>
      <c r="J106" s="52" t="str">
        <f t="shared" si="38"/>
        <v/>
      </c>
      <c r="K106" s="52" t="str">
        <f t="shared" si="38"/>
        <v/>
      </c>
      <c r="L106" s="52" t="str">
        <f t="shared" si="38"/>
        <v/>
      </c>
      <c r="M106" s="52" t="str">
        <f t="shared" si="38"/>
        <v/>
      </c>
    </row>
    <row r="107" spans="2:13" x14ac:dyDescent="0.25">
      <c r="B107" s="52" t="str">
        <f t="shared" ref="B107:M107" si="39">IF(B47="","",1)</f>
        <v/>
      </c>
      <c r="C107" s="52" t="str">
        <f t="shared" si="39"/>
        <v/>
      </c>
      <c r="D107" s="52" t="str">
        <f t="shared" si="39"/>
        <v/>
      </c>
      <c r="E107" s="52" t="str">
        <f t="shared" si="39"/>
        <v/>
      </c>
      <c r="F107" s="52" t="str">
        <f t="shared" si="39"/>
        <v/>
      </c>
      <c r="G107" s="52" t="str">
        <f t="shared" si="39"/>
        <v/>
      </c>
      <c r="H107" s="52" t="str">
        <f t="shared" si="39"/>
        <v/>
      </c>
      <c r="I107" s="52" t="str">
        <f t="shared" si="39"/>
        <v/>
      </c>
      <c r="J107" s="52" t="str">
        <f t="shared" si="39"/>
        <v/>
      </c>
      <c r="K107" s="52" t="str">
        <f t="shared" si="39"/>
        <v/>
      </c>
      <c r="L107" s="52" t="str">
        <f t="shared" si="39"/>
        <v/>
      </c>
      <c r="M107" s="52" t="str">
        <f t="shared" si="39"/>
        <v/>
      </c>
    </row>
    <row r="108" spans="2:13" x14ac:dyDescent="0.25">
      <c r="B108" s="52" t="str">
        <f t="shared" ref="B108:M108" si="40">IF(B48="","",1)</f>
        <v/>
      </c>
      <c r="C108" s="52" t="str">
        <f t="shared" si="40"/>
        <v/>
      </c>
      <c r="D108" s="52" t="str">
        <f t="shared" si="40"/>
        <v/>
      </c>
      <c r="E108" s="52" t="str">
        <f t="shared" si="40"/>
        <v/>
      </c>
      <c r="F108" s="52" t="str">
        <f t="shared" si="40"/>
        <v/>
      </c>
      <c r="G108" s="52" t="str">
        <f t="shared" si="40"/>
        <v/>
      </c>
      <c r="H108" s="52" t="str">
        <f t="shared" si="40"/>
        <v/>
      </c>
      <c r="I108" s="52" t="str">
        <f t="shared" si="40"/>
        <v/>
      </c>
      <c r="J108" s="52" t="str">
        <f t="shared" si="40"/>
        <v/>
      </c>
      <c r="K108" s="52" t="str">
        <f t="shared" si="40"/>
        <v/>
      </c>
      <c r="L108" s="52" t="str">
        <f t="shared" si="40"/>
        <v/>
      </c>
      <c r="M108" s="52" t="str">
        <f t="shared" si="40"/>
        <v/>
      </c>
    </row>
    <row r="109" spans="2:13" x14ac:dyDescent="0.25">
      <c r="B109" s="52" t="str">
        <f t="shared" ref="B109:M109" si="41">IF(B49="","",1)</f>
        <v/>
      </c>
      <c r="C109" s="52" t="str">
        <f t="shared" si="41"/>
        <v/>
      </c>
      <c r="D109" s="52" t="str">
        <f t="shared" si="41"/>
        <v/>
      </c>
      <c r="E109" s="52" t="str">
        <f t="shared" si="41"/>
        <v/>
      </c>
      <c r="F109" s="52" t="str">
        <f t="shared" si="41"/>
        <v/>
      </c>
      <c r="G109" s="52" t="str">
        <f t="shared" si="41"/>
        <v/>
      </c>
      <c r="H109" s="52" t="str">
        <f t="shared" si="41"/>
        <v/>
      </c>
      <c r="I109" s="52" t="str">
        <f t="shared" si="41"/>
        <v/>
      </c>
      <c r="J109" s="52" t="str">
        <f t="shared" si="41"/>
        <v/>
      </c>
      <c r="K109" s="52" t="str">
        <f t="shared" si="41"/>
        <v/>
      </c>
      <c r="L109" s="52" t="str">
        <f t="shared" si="41"/>
        <v/>
      </c>
      <c r="M109" s="52" t="str">
        <f t="shared" si="41"/>
        <v/>
      </c>
    </row>
    <row r="110" spans="2:13" x14ac:dyDescent="0.25">
      <c r="B110" s="53" t="str">
        <f t="shared" ref="B110:M110" si="42">IF(B50="","",1)</f>
        <v/>
      </c>
      <c r="C110" s="53" t="str">
        <f t="shared" si="42"/>
        <v/>
      </c>
      <c r="D110" s="53" t="str">
        <f t="shared" si="42"/>
        <v/>
      </c>
      <c r="E110" s="53" t="str">
        <f t="shared" si="42"/>
        <v/>
      </c>
      <c r="F110" s="53" t="str">
        <f t="shared" si="42"/>
        <v/>
      </c>
      <c r="G110" s="53" t="str">
        <f t="shared" si="42"/>
        <v/>
      </c>
      <c r="H110" s="53" t="str">
        <f t="shared" si="42"/>
        <v/>
      </c>
      <c r="I110" s="53" t="str">
        <f t="shared" si="42"/>
        <v/>
      </c>
      <c r="J110" s="53" t="str">
        <f t="shared" si="42"/>
        <v/>
      </c>
      <c r="K110" s="53" t="str">
        <f t="shared" si="42"/>
        <v/>
      </c>
      <c r="L110" s="53" t="str">
        <f t="shared" si="42"/>
        <v/>
      </c>
      <c r="M110" s="53" t="str">
        <f t="shared" si="42"/>
        <v/>
      </c>
    </row>
    <row r="111" spans="2:13" x14ac:dyDescent="0.25">
      <c r="B111" s="53" t="str">
        <f t="shared" ref="B111:M111" si="43">IF(B51="","",1)</f>
        <v/>
      </c>
      <c r="C111" s="53" t="str">
        <f t="shared" si="43"/>
        <v/>
      </c>
      <c r="D111" s="53" t="str">
        <f t="shared" si="43"/>
        <v/>
      </c>
      <c r="E111" s="53" t="str">
        <f t="shared" si="43"/>
        <v/>
      </c>
      <c r="F111" s="53" t="str">
        <f t="shared" si="43"/>
        <v/>
      </c>
      <c r="G111" s="53" t="str">
        <f t="shared" si="43"/>
        <v/>
      </c>
      <c r="H111" s="53" t="str">
        <f t="shared" si="43"/>
        <v/>
      </c>
      <c r="I111" s="53" t="str">
        <f t="shared" si="43"/>
        <v/>
      </c>
      <c r="J111" s="53" t="str">
        <f t="shared" si="43"/>
        <v/>
      </c>
      <c r="K111" s="53" t="str">
        <f t="shared" si="43"/>
        <v/>
      </c>
      <c r="L111" s="53" t="str">
        <f t="shared" si="43"/>
        <v/>
      </c>
      <c r="M111" s="53" t="str">
        <f t="shared" si="43"/>
        <v/>
      </c>
    </row>
    <row r="112" spans="2:13" x14ac:dyDescent="0.25">
      <c r="B112" s="53" t="str">
        <f t="shared" ref="B112:M112" si="44">IF(B52="","",1)</f>
        <v/>
      </c>
      <c r="C112" s="53" t="str">
        <f t="shared" si="44"/>
        <v/>
      </c>
      <c r="D112" s="53" t="str">
        <f t="shared" si="44"/>
        <v/>
      </c>
      <c r="E112" s="53" t="str">
        <f t="shared" si="44"/>
        <v/>
      </c>
      <c r="F112" s="53" t="str">
        <f t="shared" si="44"/>
        <v/>
      </c>
      <c r="G112" s="53" t="str">
        <f t="shared" si="44"/>
        <v/>
      </c>
      <c r="H112" s="53" t="str">
        <f t="shared" si="44"/>
        <v/>
      </c>
      <c r="I112" s="53" t="str">
        <f t="shared" si="44"/>
        <v/>
      </c>
      <c r="J112" s="53" t="str">
        <f t="shared" si="44"/>
        <v/>
      </c>
      <c r="K112" s="53" t="str">
        <f t="shared" si="44"/>
        <v/>
      </c>
      <c r="L112" s="53" t="str">
        <f t="shared" si="44"/>
        <v/>
      </c>
      <c r="M112" s="53" t="str">
        <f t="shared" si="44"/>
        <v/>
      </c>
    </row>
    <row r="113" spans="2:13" x14ac:dyDescent="0.25">
      <c r="B113" s="53" t="str">
        <f t="shared" ref="B113:M113" si="45">IF(B53="","",1)</f>
        <v/>
      </c>
      <c r="C113" s="53" t="str">
        <f t="shared" si="45"/>
        <v/>
      </c>
      <c r="D113" s="53" t="str">
        <f t="shared" si="45"/>
        <v/>
      </c>
      <c r="E113" s="53" t="str">
        <f t="shared" si="45"/>
        <v/>
      </c>
      <c r="F113" s="53" t="str">
        <f t="shared" si="45"/>
        <v/>
      </c>
      <c r="G113" s="53" t="str">
        <f t="shared" si="45"/>
        <v/>
      </c>
      <c r="H113" s="53" t="str">
        <f t="shared" si="45"/>
        <v/>
      </c>
      <c r="I113" s="53" t="str">
        <f t="shared" si="45"/>
        <v/>
      </c>
      <c r="J113" s="53" t="str">
        <f t="shared" si="45"/>
        <v/>
      </c>
      <c r="K113" s="53" t="str">
        <f t="shared" si="45"/>
        <v/>
      </c>
      <c r="L113" s="53" t="str">
        <f t="shared" si="45"/>
        <v/>
      </c>
      <c r="M113" s="53" t="str">
        <f t="shared" si="45"/>
        <v/>
      </c>
    </row>
    <row r="114" spans="2:13" x14ac:dyDescent="0.25">
      <c r="B114" s="53" t="str">
        <f t="shared" ref="B114:M114" si="46">IF(B54="","",1)</f>
        <v/>
      </c>
      <c r="C114" s="53" t="str">
        <f t="shared" si="46"/>
        <v/>
      </c>
      <c r="D114" s="53" t="str">
        <f t="shared" si="46"/>
        <v/>
      </c>
      <c r="E114" s="53" t="str">
        <f t="shared" si="46"/>
        <v/>
      </c>
      <c r="F114" s="53" t="str">
        <f t="shared" si="46"/>
        <v/>
      </c>
      <c r="G114" s="53" t="str">
        <f t="shared" si="46"/>
        <v/>
      </c>
      <c r="H114" s="53" t="str">
        <f t="shared" si="46"/>
        <v/>
      </c>
      <c r="I114" s="53" t="str">
        <f t="shared" si="46"/>
        <v/>
      </c>
      <c r="J114" s="53" t="str">
        <f t="shared" si="46"/>
        <v/>
      </c>
      <c r="K114" s="53" t="str">
        <f t="shared" si="46"/>
        <v/>
      </c>
      <c r="L114" s="53" t="str">
        <f t="shared" si="46"/>
        <v/>
      </c>
      <c r="M114" s="53" t="str">
        <f t="shared" si="46"/>
        <v/>
      </c>
    </row>
    <row r="115" spans="2:13" x14ac:dyDescent="0.25">
      <c r="B115" s="53" t="str">
        <f t="shared" ref="B115:M115" si="47">IF(B55="","",1)</f>
        <v/>
      </c>
      <c r="C115" s="53" t="str">
        <f t="shared" si="47"/>
        <v/>
      </c>
      <c r="D115" s="53" t="str">
        <f t="shared" si="47"/>
        <v/>
      </c>
      <c r="E115" s="53" t="str">
        <f t="shared" si="47"/>
        <v/>
      </c>
      <c r="F115" s="53" t="str">
        <f t="shared" si="47"/>
        <v/>
      </c>
      <c r="G115" s="53" t="str">
        <f t="shared" si="47"/>
        <v/>
      </c>
      <c r="H115" s="53" t="str">
        <f t="shared" si="47"/>
        <v/>
      </c>
      <c r="I115" s="53" t="str">
        <f t="shared" si="47"/>
        <v/>
      </c>
      <c r="J115" s="53" t="str">
        <f t="shared" si="47"/>
        <v/>
      </c>
      <c r="K115" s="53" t="str">
        <f t="shared" si="47"/>
        <v/>
      </c>
      <c r="L115" s="53" t="str">
        <f t="shared" si="47"/>
        <v/>
      </c>
      <c r="M115" s="53" t="str">
        <f t="shared" si="47"/>
        <v/>
      </c>
    </row>
    <row r="116" spans="2:13" x14ac:dyDescent="0.25">
      <c r="B116" s="53" t="str">
        <f t="shared" ref="B116:M116" si="48">IF(B56="","",1)</f>
        <v/>
      </c>
      <c r="C116" s="53" t="str">
        <f t="shared" si="48"/>
        <v/>
      </c>
      <c r="D116" s="53" t="str">
        <f t="shared" si="48"/>
        <v/>
      </c>
      <c r="E116" s="53" t="str">
        <f t="shared" si="48"/>
        <v/>
      </c>
      <c r="F116" s="53" t="str">
        <f t="shared" si="48"/>
        <v/>
      </c>
      <c r="G116" s="53" t="str">
        <f t="shared" si="48"/>
        <v/>
      </c>
      <c r="H116" s="53" t="str">
        <f t="shared" si="48"/>
        <v/>
      </c>
      <c r="I116" s="53" t="str">
        <f t="shared" si="48"/>
        <v/>
      </c>
      <c r="J116" s="53" t="str">
        <f t="shared" si="48"/>
        <v/>
      </c>
      <c r="K116" s="53" t="str">
        <f t="shared" si="48"/>
        <v/>
      </c>
      <c r="L116" s="53" t="str">
        <f t="shared" si="48"/>
        <v/>
      </c>
      <c r="M116" s="53" t="str">
        <f t="shared" si="48"/>
        <v/>
      </c>
    </row>
    <row r="117" spans="2:13" x14ac:dyDescent="0.25">
      <c r="B117" s="53" t="str">
        <f t="shared" ref="B117:M117" si="49">IF(B57="","",1)</f>
        <v/>
      </c>
      <c r="C117" s="53" t="str">
        <f t="shared" si="49"/>
        <v/>
      </c>
      <c r="D117" s="53" t="str">
        <f t="shared" si="49"/>
        <v/>
      </c>
      <c r="E117" s="53" t="str">
        <f t="shared" si="49"/>
        <v/>
      </c>
      <c r="F117" s="53" t="str">
        <f t="shared" si="49"/>
        <v/>
      </c>
      <c r="G117" s="53" t="str">
        <f t="shared" si="49"/>
        <v/>
      </c>
      <c r="H117" s="53" t="str">
        <f t="shared" si="49"/>
        <v/>
      </c>
      <c r="I117" s="53" t="str">
        <f t="shared" si="49"/>
        <v/>
      </c>
      <c r="J117" s="53" t="str">
        <f t="shared" si="49"/>
        <v/>
      </c>
      <c r="K117" s="53" t="str">
        <f t="shared" si="49"/>
        <v/>
      </c>
      <c r="L117" s="53" t="str">
        <f t="shared" si="49"/>
        <v/>
      </c>
      <c r="M117" s="53" t="str">
        <f t="shared" si="49"/>
        <v/>
      </c>
    </row>
    <row r="118" spans="2:13" x14ac:dyDescent="0.25">
      <c r="B118" s="53" t="str">
        <f t="shared" ref="B118:M118" si="50">IF(B58="","",1)</f>
        <v/>
      </c>
      <c r="C118" s="53" t="str">
        <f t="shared" si="50"/>
        <v/>
      </c>
      <c r="D118" s="53" t="str">
        <f t="shared" si="50"/>
        <v/>
      </c>
      <c r="E118" s="53" t="str">
        <f t="shared" si="50"/>
        <v/>
      </c>
      <c r="F118" s="53" t="str">
        <f t="shared" si="50"/>
        <v/>
      </c>
      <c r="G118" s="53" t="str">
        <f t="shared" si="50"/>
        <v/>
      </c>
      <c r="H118" s="53" t="str">
        <f t="shared" si="50"/>
        <v/>
      </c>
      <c r="I118" s="53" t="str">
        <f t="shared" si="50"/>
        <v/>
      </c>
      <c r="J118" s="53" t="str">
        <f t="shared" si="50"/>
        <v/>
      </c>
      <c r="K118" s="53" t="str">
        <f t="shared" si="50"/>
        <v/>
      </c>
      <c r="L118" s="53" t="str">
        <f t="shared" si="50"/>
        <v/>
      </c>
      <c r="M118" s="53" t="str">
        <f t="shared" si="50"/>
        <v/>
      </c>
    </row>
    <row r="119" spans="2:13" x14ac:dyDescent="0.25">
      <c r="B119" s="53" t="str">
        <f t="shared" ref="B119:M119" si="51">IF(B59="","",1)</f>
        <v/>
      </c>
      <c r="C119" s="53" t="str">
        <f t="shared" si="51"/>
        <v/>
      </c>
      <c r="D119" s="53" t="str">
        <f t="shared" si="51"/>
        <v/>
      </c>
      <c r="E119" s="53" t="str">
        <f t="shared" si="51"/>
        <v/>
      </c>
      <c r="F119" s="53" t="str">
        <f t="shared" si="51"/>
        <v/>
      </c>
      <c r="G119" s="53" t="str">
        <f t="shared" si="51"/>
        <v/>
      </c>
      <c r="H119" s="53" t="str">
        <f t="shared" si="51"/>
        <v/>
      </c>
      <c r="I119" s="53" t="str">
        <f t="shared" si="51"/>
        <v/>
      </c>
      <c r="J119" s="53" t="str">
        <f t="shared" si="51"/>
        <v/>
      </c>
      <c r="K119" s="53" t="str">
        <f t="shared" si="51"/>
        <v/>
      </c>
      <c r="L119" s="53" t="str">
        <f t="shared" si="51"/>
        <v/>
      </c>
      <c r="M119" s="53" t="str">
        <f t="shared" si="51"/>
        <v/>
      </c>
    </row>
    <row r="120" spans="2:13" x14ac:dyDescent="0.25">
      <c r="B120" s="52" t="str">
        <f t="shared" ref="B120:M120" si="52">IF(B60="","",1)</f>
        <v/>
      </c>
      <c r="C120" s="52" t="str">
        <f t="shared" si="52"/>
        <v/>
      </c>
      <c r="D120" s="52" t="str">
        <f t="shared" si="52"/>
        <v/>
      </c>
      <c r="E120" s="52" t="str">
        <f t="shared" si="52"/>
        <v/>
      </c>
      <c r="F120" s="52" t="str">
        <f t="shared" si="52"/>
        <v/>
      </c>
      <c r="G120" s="52" t="str">
        <f t="shared" si="52"/>
        <v/>
      </c>
      <c r="H120" s="52" t="str">
        <f t="shared" si="52"/>
        <v/>
      </c>
      <c r="I120" s="52" t="str">
        <f t="shared" si="52"/>
        <v/>
      </c>
      <c r="J120" s="52" t="str">
        <f t="shared" si="52"/>
        <v/>
      </c>
      <c r="K120" s="52" t="str">
        <f t="shared" si="52"/>
        <v/>
      </c>
      <c r="L120" s="52" t="str">
        <f t="shared" si="52"/>
        <v/>
      </c>
      <c r="M120" s="52" t="str">
        <f t="shared" si="52"/>
        <v/>
      </c>
    </row>
  </sheetData>
  <sheetProtection selectLockedCells="1" selectUnlockedCells="1"/>
  <mergeCells count="16">
    <mergeCell ref="N9:O9"/>
    <mergeCell ref="P9:P10"/>
    <mergeCell ref="A70:M70"/>
    <mergeCell ref="M9:M10"/>
    <mergeCell ref="I9:I10"/>
    <mergeCell ref="J9:J10"/>
    <mergeCell ref="K9:K10"/>
    <mergeCell ref="A9:A10"/>
    <mergeCell ref="B9:B10"/>
    <mergeCell ref="C9:C10"/>
    <mergeCell ref="D9:D10"/>
    <mergeCell ref="L9:L10"/>
    <mergeCell ref="E9:E10"/>
    <mergeCell ref="F9:F10"/>
    <mergeCell ref="G9:G10"/>
    <mergeCell ref="H9:H10"/>
  </mergeCells>
  <phoneticPr fontId="3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8:DQ120"/>
  <sheetViews>
    <sheetView topLeftCell="A5" workbookViewId="0">
      <selection activeCell="M3" sqref="M3"/>
    </sheetView>
  </sheetViews>
  <sheetFormatPr defaultColWidth="9.109375" defaultRowHeight="13.2" x14ac:dyDescent="0.25"/>
  <cols>
    <col min="1" max="1" width="41.109375" style="1" customWidth="1"/>
    <col min="2" max="13" width="3.33203125" style="1" customWidth="1"/>
    <col min="14" max="15" width="9.109375" style="1"/>
    <col min="16" max="16" width="6.6640625" style="1" customWidth="1"/>
    <col min="17" max="19" width="9.109375" style="1"/>
    <col min="20" max="69" width="3.33203125" style="1" customWidth="1"/>
    <col min="70" max="71" width="9.109375" style="1"/>
    <col min="72" max="121" width="3.33203125" style="1" customWidth="1"/>
    <col min="122" max="16384" width="9.109375" style="1"/>
  </cols>
  <sheetData>
    <row r="8" spans="1:121" x14ac:dyDescent="0.25">
      <c r="A8" s="28" t="s">
        <v>19</v>
      </c>
      <c r="B8" s="52">
        <f>Участники!$B$6-COUNTA(B11:B60)+1</f>
        <v>16</v>
      </c>
      <c r="C8" s="52">
        <f>Участники!$B$6-COUNTA(C11:C60)+1</f>
        <v>25</v>
      </c>
      <c r="D8" s="52">
        <f>Участники!$B$6-COUNTA(D11:D60)+1</f>
        <v>21</v>
      </c>
      <c r="E8" s="52">
        <f>Участники!$B$6-COUNTA(E11:E60)+1</f>
        <v>28</v>
      </c>
      <c r="F8" s="52">
        <f>Участники!$B$6-COUNTA(F11:F60)+1</f>
        <v>31</v>
      </c>
      <c r="G8" s="52">
        <f>Участники!$B$6-COUNTA(G11:G60)+1</f>
        <v>25</v>
      </c>
      <c r="H8" s="52">
        <f>Участники!$B$6-COUNTA(H11:H60)+1</f>
        <v>23</v>
      </c>
      <c r="I8" s="52">
        <f>Участники!$B$6-COUNTA(I11:I60)+1</f>
        <v>23</v>
      </c>
      <c r="J8" s="52">
        <f>Участники!$B$6-COUNTA(J11:J60)+1</f>
        <v>27</v>
      </c>
      <c r="K8" s="52">
        <f>Участники!$B$6-COUNTA(K11:K60)+1</f>
        <v>22</v>
      </c>
      <c r="L8" s="52">
        <f>Участники!$B$6-COUNTA(L11:L60)+1</f>
        <v>15</v>
      </c>
      <c r="M8" s="52">
        <f>Участники!$B$6-COUNTA(M11:M60)+1</f>
        <v>12</v>
      </c>
      <c r="T8" s="8" t="s">
        <v>6</v>
      </c>
      <c r="BT8" s="8" t="s">
        <v>6</v>
      </c>
    </row>
    <row r="9" spans="1:121" ht="12.75" customHeight="1" x14ac:dyDescent="0.25">
      <c r="A9" s="59" t="s">
        <v>7</v>
      </c>
      <c r="B9" s="63">
        <v>13</v>
      </c>
      <c r="C9" s="63">
        <v>14</v>
      </c>
      <c r="D9" s="63">
        <v>15</v>
      </c>
      <c r="E9" s="63">
        <v>16</v>
      </c>
      <c r="F9" s="65">
        <v>17</v>
      </c>
      <c r="G9" s="63">
        <v>18</v>
      </c>
      <c r="H9" s="63">
        <v>19</v>
      </c>
      <c r="I9" s="63">
        <v>20</v>
      </c>
      <c r="J9" s="63">
        <v>21</v>
      </c>
      <c r="K9" s="63">
        <v>22</v>
      </c>
      <c r="L9" s="63">
        <v>23</v>
      </c>
      <c r="M9" s="63">
        <v>24</v>
      </c>
      <c r="N9" s="58" t="s">
        <v>11</v>
      </c>
      <c r="O9" s="58"/>
      <c r="P9" s="59" t="s">
        <v>12</v>
      </c>
      <c r="T9" s="1" t="s">
        <v>13</v>
      </c>
      <c r="BT9" s="1" t="s">
        <v>14</v>
      </c>
    </row>
    <row r="10" spans="1:121" x14ac:dyDescent="0.25">
      <c r="A10" s="59"/>
      <c r="B10" s="63"/>
      <c r="C10" s="63"/>
      <c r="D10" s="63"/>
      <c r="E10" s="63"/>
      <c r="F10" s="65"/>
      <c r="G10" s="63"/>
      <c r="H10" s="63"/>
      <c r="I10" s="63"/>
      <c r="J10" s="63"/>
      <c r="K10" s="63"/>
      <c r="L10" s="63"/>
      <c r="M10" s="63"/>
      <c r="N10" s="9" t="s">
        <v>15</v>
      </c>
      <c r="O10" s="9" t="s">
        <v>16</v>
      </c>
      <c r="P10" s="59"/>
      <c r="T10" s="11">
        <v>11</v>
      </c>
      <c r="U10" s="12">
        <v>12</v>
      </c>
      <c r="V10" s="11">
        <v>13</v>
      </c>
      <c r="W10" s="12">
        <v>14</v>
      </c>
      <c r="X10" s="11">
        <v>15</v>
      </c>
      <c r="Y10" s="12">
        <v>16</v>
      </c>
      <c r="Z10" s="11">
        <v>17</v>
      </c>
      <c r="AA10" s="12">
        <v>18</v>
      </c>
      <c r="AB10" s="11">
        <v>19</v>
      </c>
      <c r="AC10" s="12">
        <v>20</v>
      </c>
      <c r="AD10" s="11">
        <v>21</v>
      </c>
      <c r="AE10" s="12">
        <v>22</v>
      </c>
      <c r="AF10" s="11">
        <v>23</v>
      </c>
      <c r="AG10" s="12">
        <v>24</v>
      </c>
      <c r="AH10" s="11">
        <v>25</v>
      </c>
      <c r="AI10" s="12">
        <v>26</v>
      </c>
      <c r="AJ10" s="11">
        <v>27</v>
      </c>
      <c r="AK10" s="12">
        <v>28</v>
      </c>
      <c r="AL10" s="11">
        <v>29</v>
      </c>
      <c r="AM10" s="12">
        <v>30</v>
      </c>
      <c r="AN10" s="11">
        <v>31</v>
      </c>
      <c r="AO10" s="12">
        <v>32</v>
      </c>
      <c r="AP10" s="11">
        <v>33</v>
      </c>
      <c r="AQ10" s="12">
        <v>34</v>
      </c>
      <c r="AR10" s="11">
        <v>35</v>
      </c>
      <c r="AS10" s="12">
        <v>36</v>
      </c>
      <c r="AT10" s="11">
        <v>37</v>
      </c>
      <c r="AU10" s="12">
        <v>38</v>
      </c>
      <c r="AV10" s="11">
        <v>39</v>
      </c>
      <c r="AW10" s="12">
        <v>40</v>
      </c>
      <c r="AX10" s="11">
        <v>41</v>
      </c>
      <c r="AY10" s="12">
        <v>42</v>
      </c>
      <c r="AZ10" s="11">
        <v>43</v>
      </c>
      <c r="BA10" s="12">
        <v>44</v>
      </c>
      <c r="BB10" s="11">
        <v>45</v>
      </c>
      <c r="BC10" s="12">
        <v>46</v>
      </c>
      <c r="BD10" s="11">
        <v>47</v>
      </c>
      <c r="BE10" s="12">
        <v>48</v>
      </c>
      <c r="BF10" s="11">
        <v>49</v>
      </c>
      <c r="BG10" s="12">
        <v>50</v>
      </c>
      <c r="BH10" s="11">
        <v>51</v>
      </c>
      <c r="BI10" s="12">
        <v>52</v>
      </c>
      <c r="BJ10" s="11">
        <v>53</v>
      </c>
      <c r="BK10" s="12">
        <v>54</v>
      </c>
      <c r="BL10" s="11">
        <v>55</v>
      </c>
      <c r="BM10" s="12">
        <v>56</v>
      </c>
      <c r="BN10" s="11">
        <v>57</v>
      </c>
      <c r="BO10" s="12">
        <v>58</v>
      </c>
      <c r="BP10" s="11">
        <v>59</v>
      </c>
      <c r="BQ10" s="12">
        <v>60</v>
      </c>
      <c r="BT10" s="11">
        <v>11</v>
      </c>
      <c r="BU10" s="12">
        <v>12</v>
      </c>
      <c r="BV10" s="11">
        <v>13</v>
      </c>
      <c r="BW10" s="12">
        <v>14</v>
      </c>
      <c r="BX10" s="11">
        <v>15</v>
      </c>
      <c r="BY10" s="12">
        <v>16</v>
      </c>
      <c r="BZ10" s="11">
        <v>17</v>
      </c>
      <c r="CA10" s="12">
        <v>18</v>
      </c>
      <c r="CB10" s="11">
        <v>19</v>
      </c>
      <c r="CC10" s="12">
        <v>20</v>
      </c>
      <c r="CD10" s="11">
        <v>21</v>
      </c>
      <c r="CE10" s="12">
        <v>22</v>
      </c>
      <c r="CF10" s="11">
        <v>23</v>
      </c>
      <c r="CG10" s="12">
        <v>24</v>
      </c>
      <c r="CH10" s="11">
        <v>25</v>
      </c>
      <c r="CI10" s="12">
        <v>26</v>
      </c>
      <c r="CJ10" s="11">
        <v>27</v>
      </c>
      <c r="CK10" s="12">
        <v>28</v>
      </c>
      <c r="CL10" s="11">
        <v>29</v>
      </c>
      <c r="CM10" s="12">
        <v>30</v>
      </c>
      <c r="CN10" s="11">
        <v>31</v>
      </c>
      <c r="CO10" s="12">
        <v>32</v>
      </c>
      <c r="CP10" s="11">
        <v>33</v>
      </c>
      <c r="CQ10" s="12">
        <v>34</v>
      </c>
      <c r="CR10" s="11">
        <v>35</v>
      </c>
      <c r="CS10" s="12">
        <v>36</v>
      </c>
      <c r="CT10" s="11">
        <v>37</v>
      </c>
      <c r="CU10" s="12">
        <v>38</v>
      </c>
      <c r="CV10" s="11">
        <v>39</v>
      </c>
      <c r="CW10" s="12">
        <v>40</v>
      </c>
      <c r="CX10" s="11">
        <v>41</v>
      </c>
      <c r="CY10" s="12">
        <v>42</v>
      </c>
      <c r="CZ10" s="11">
        <v>43</v>
      </c>
      <c r="DA10" s="12">
        <v>44</v>
      </c>
      <c r="DB10" s="11">
        <v>45</v>
      </c>
      <c r="DC10" s="12">
        <v>46</v>
      </c>
      <c r="DD10" s="11">
        <v>47</v>
      </c>
      <c r="DE10" s="12">
        <v>48</v>
      </c>
      <c r="DF10" s="11">
        <v>49</v>
      </c>
      <c r="DG10" s="12">
        <v>50</v>
      </c>
      <c r="DH10" s="11">
        <v>51</v>
      </c>
      <c r="DI10" s="12">
        <v>52</v>
      </c>
      <c r="DJ10" s="11">
        <v>53</v>
      </c>
      <c r="DK10" s="12">
        <v>54</v>
      </c>
      <c r="DL10" s="11">
        <v>55</v>
      </c>
      <c r="DM10" s="12">
        <v>56</v>
      </c>
      <c r="DN10" s="11">
        <v>57</v>
      </c>
      <c r="DO10" s="12">
        <v>58</v>
      </c>
      <c r="DP10" s="11">
        <v>59</v>
      </c>
      <c r="DQ10" s="12">
        <v>60</v>
      </c>
    </row>
    <row r="11" spans="1:121" x14ac:dyDescent="0.25">
      <c r="A11" s="29" t="str">
        <f>IF(Участники!A11="","",Участники!A11)</f>
        <v>Катарсис</v>
      </c>
      <c r="B11" s="52">
        <v>1</v>
      </c>
      <c r="C11" s="52">
        <v>1</v>
      </c>
      <c r="D11" s="52">
        <v>1</v>
      </c>
      <c r="E11" s="52"/>
      <c r="F11" s="64"/>
      <c r="G11" s="52"/>
      <c r="H11" s="52">
        <v>1</v>
      </c>
      <c r="I11" s="52">
        <v>1</v>
      </c>
      <c r="J11" s="52"/>
      <c r="K11" s="52"/>
      <c r="L11" s="52"/>
      <c r="M11" s="52">
        <v>1</v>
      </c>
      <c r="N11" s="15">
        <f>IF(Участники!A11="","",COUNTA(B11:M11))</f>
        <v>6</v>
      </c>
      <c r="O11" s="15">
        <f>IF(Участники!A11="","",SUMPRODUCT(B$8:M$8,B71:M71))</f>
        <v>120</v>
      </c>
      <c r="P11" s="15">
        <f>IF(Участники!A11="","",IF($T$61+1=Участники!$B$6-BT$61,$T$61+1,CONCATENATE($T$61+1,"-",Участники!$B$6-BT$61)))</f>
        <v>1</v>
      </c>
      <c r="T11" s="16" t="str">
        <f>IF(AND(Участники!$A11&lt;&gt;"",OR($N$11&lt;$N11,AND($N$11=$N11,$O$11&lt;$O11))),1,"")</f>
        <v/>
      </c>
      <c r="U11" s="17">
        <f>IF(AND(Участники!$A11&lt;&gt;"",OR($N$12&lt;$N11,AND($N$12=$N11,$O$12&lt;$O11))),1,"")</f>
        <v>1</v>
      </c>
      <c r="V11" s="17">
        <f>IF(AND(Участники!$A11&lt;&gt;"",OR($N$13&lt;$N11,AND($N$13=$N11,$O$13&lt;$O11))),1,"")</f>
        <v>1</v>
      </c>
      <c r="W11" s="17">
        <f>IF(AND(Участники!$A11&lt;&gt;"",OR($N$14&lt;$N11,AND($N$14=$N11,$O$14&lt;$O11))),1,"")</f>
        <v>1</v>
      </c>
      <c r="X11" s="17">
        <f>IF(AND(Участники!$A11&lt;&gt;"",OR($N$15&lt;$N11,AND($N$15=$N11,$O$15&lt;$O11))),1,"")</f>
        <v>1</v>
      </c>
      <c r="Y11" s="17">
        <f>IF(AND(Участники!$A11&lt;&gt;"",OR($N$16&lt;$N11,AND($N$16=$N11,$O$16&lt;$O11))),1,"")</f>
        <v>1</v>
      </c>
      <c r="Z11" s="17">
        <f>IF(AND(Участники!$A11&lt;&gt;"",OR($N$17&lt;$N11,AND($N$17=$N11,$O$17&lt;$O11))),1,"")</f>
        <v>1</v>
      </c>
      <c r="AA11" s="17">
        <f>IF(AND(Участники!$A11&lt;&gt;"",OR($N$18&lt;$N11,AND($N$18=$N11,$O$18&lt;$O11))),1,"")</f>
        <v>1</v>
      </c>
      <c r="AB11" s="17">
        <f>IF(AND(Участники!$A11&lt;&gt;"",OR($N$19&lt;$N11,AND($N$19=$N11,$O$19&lt;$O11))),1,"")</f>
        <v>1</v>
      </c>
      <c r="AC11" s="17">
        <f>IF(AND(Участники!$A11&lt;&gt;"",OR($N$20&lt;$N11,AND($N$20=$N11,$O$20&lt;$O11))),1,"")</f>
        <v>1</v>
      </c>
      <c r="AD11" s="17">
        <f>IF(AND(Участники!$A11&lt;&gt;"",OR($N$21&lt;$N11,AND($N$21=$N11,$O$21&lt;$O11))),1,"")</f>
        <v>1</v>
      </c>
      <c r="AE11" s="17">
        <f>IF(AND(Участники!$A11&lt;&gt;"",OR($N$22&lt;$N11,AND($N$22=$N11,$O$22&lt;$O11))),1,"")</f>
        <v>1</v>
      </c>
      <c r="AF11" s="17">
        <f>IF(AND(Участники!$A11&lt;&gt;"",OR($N$23&lt;$N11,AND($N$23=$N11,$O$23&lt;$O11))),1,"")</f>
        <v>1</v>
      </c>
      <c r="AG11" s="17">
        <f>IF(AND(Участники!$A11&lt;&gt;"",OR($N$24&lt;$N11,AND($N$24=$N11,$O$24&lt;$O11))),1,"")</f>
        <v>1</v>
      </c>
      <c r="AH11" s="17">
        <f>IF(AND(Участники!$A11&lt;&gt;"",OR($N$25&lt;$N11,AND($N$25=$N11,$O$25&lt;$O11))),1,"")</f>
        <v>1</v>
      </c>
      <c r="AI11" s="17">
        <f>IF(AND(Участники!$A11&lt;&gt;"",OR($N$26&lt;$N11,AND($N$26=$N11,$O$26&lt;$O11))),1,"")</f>
        <v>1</v>
      </c>
      <c r="AJ11" s="17">
        <f>IF(AND(Участники!$A11&lt;&gt;"",OR($N$27&lt;$N11,AND($N$27=$N11,$O$27&lt;$O11))),1,"")</f>
        <v>1</v>
      </c>
      <c r="AK11" s="17">
        <f>IF(AND(Участники!$A11&lt;&gt;"",OR($N$28&lt;$N11,AND($N$28=$N11,$O$28&lt;$O11))),1,"")</f>
        <v>1</v>
      </c>
      <c r="AL11" s="17">
        <f>IF(AND(Участники!$A11&lt;&gt;"",OR($N$29&lt;$N11,AND($N$29=$N11,$O$29&lt;$O11))),1,"")</f>
        <v>1</v>
      </c>
      <c r="AM11" s="17">
        <f>IF(AND(Участники!$A11&lt;&gt;"",OR($N$30&lt;$N11,AND($N$30=$N11,$O$30&lt;$O11))),1,"")</f>
        <v>1</v>
      </c>
      <c r="AN11" s="17">
        <f>IF(AND(Участники!$A11&lt;&gt;"",OR($N$31&lt;$N11,AND($N$31=$N11,$O$31&lt;$O11))),1,"")</f>
        <v>1</v>
      </c>
      <c r="AO11" s="17">
        <f>IF(AND(Участники!$A11&lt;&gt;"",OR($N$32&lt;$N11,AND($N$32=$N11,$O$32&lt;$O11))),1,"")</f>
        <v>1</v>
      </c>
      <c r="AP11" s="17">
        <f>IF(AND(Участники!$A11&lt;&gt;"",OR($N$33&lt;$N11,AND($N$33=$N11,$O$33&lt;$O11))),1,"")</f>
        <v>1</v>
      </c>
      <c r="AQ11" s="17">
        <f>IF(AND(Участники!$A11&lt;&gt;"",OR($N$34&lt;$N11,AND($N$34=$N11,$O$34&lt;$O11))),1,"")</f>
        <v>1</v>
      </c>
      <c r="AR11" s="17">
        <f>IF(AND(Участники!$A11&lt;&gt;"",OR($N$35&lt;$N11,AND($N$35=$N11,$O$35&lt;$O11))),1,"")</f>
        <v>1</v>
      </c>
      <c r="AS11" s="17">
        <f>IF(AND(Участники!$A11&lt;&gt;"",OR($N$36&lt;$N11,AND($N$36=$N11,$O$36&lt;$O11))),1,"")</f>
        <v>1</v>
      </c>
      <c r="AT11" s="17">
        <f>IF(AND(Участники!$A11&lt;&gt;"",OR($N$37&lt;$N11,AND($N$37=$N11,$O$37&lt;$O11))),1,"")</f>
        <v>1</v>
      </c>
      <c r="AU11" s="17">
        <f>IF(AND(Участники!$A11&lt;&gt;"",OR($N$38&lt;$N11,AND($N$38=$N11,$O$38&lt;$O11))),1,"")</f>
        <v>1</v>
      </c>
      <c r="AV11" s="17">
        <f>IF(AND(Участники!$A11&lt;&gt;"",OR($N$39&lt;$N11,AND($N$39=$N11,$O$39&lt;$O11))),1,"")</f>
        <v>1</v>
      </c>
      <c r="AW11" s="17">
        <f>IF(AND(Участники!$A11&lt;&gt;"",OR($N$40&lt;$N11,AND($N$40=$N11,$O$40&lt;$O11))),1,"")</f>
        <v>1</v>
      </c>
      <c r="AX11" s="17" t="str">
        <f>IF(AND(Участники!$A11&lt;&gt;"",OR($N$41&lt;$N11,AND($N$41=$N11,$O$41&lt;$O11))),1,"")</f>
        <v/>
      </c>
      <c r="AY11" s="17" t="str">
        <f>IF(AND(Участники!$A11&lt;&gt;"",OR($N$42&lt;$N11,AND($N$42=$N11,$O$42&lt;$O11))),1,"")</f>
        <v/>
      </c>
      <c r="AZ11" s="17" t="str">
        <f>IF(AND(Участники!$A11&lt;&gt;"",OR($N$43&lt;$N11,AND($N$43=$N11,$O$43&lt;$O11))),1,"")</f>
        <v/>
      </c>
      <c r="BA11" s="17" t="str">
        <f>IF(AND(Участники!$A11&lt;&gt;"",OR($N$44&lt;$N11,AND($N$44=$N11,$O$44&lt;$O11))),1,"")</f>
        <v/>
      </c>
      <c r="BB11" s="17" t="str">
        <f>IF(AND(Участники!$A11&lt;&gt;"",OR($N$45&lt;$N11,AND($N$45=$N11,$O$45&lt;$O11))),1,"")</f>
        <v/>
      </c>
      <c r="BC11" s="17" t="str">
        <f>IF(AND(Участники!$A11&lt;&gt;"",OR($N$46&lt;$N11,AND($N$46=$N11,$O$46&lt;$O11))),1,"")</f>
        <v/>
      </c>
      <c r="BD11" s="17" t="str">
        <f>IF(AND(Участники!$A11&lt;&gt;"",OR($N$47&lt;$N11,AND($N$47=$N11,$O$47&lt;$O11))),1,"")</f>
        <v/>
      </c>
      <c r="BE11" s="17" t="str">
        <f>IF(AND(Участники!$A11&lt;&gt;"",OR($N$48&lt;$N11,AND($N$48=$N11,$O$48&lt;$O11))),1,"")</f>
        <v/>
      </c>
      <c r="BF11" s="17" t="str">
        <f>IF(AND(Участники!$A11&lt;&gt;"",OR($N$49&lt;$N11,AND($N$49=$N11,$O$49&lt;$O11))),1,"")</f>
        <v/>
      </c>
      <c r="BG11" s="17" t="str">
        <f>IF(AND(Участники!$A11&lt;&gt;"",OR($N$50&lt;$N11,AND($N$50=$N11,$O$50&lt;$O11))),1,"")</f>
        <v/>
      </c>
      <c r="BH11" s="17" t="str">
        <f>IF(AND(Участники!$A11&lt;&gt;"",OR($N$51&lt;$N11,AND($N$51=$N11,$O$51&lt;$O11))),1,"")</f>
        <v/>
      </c>
      <c r="BI11" s="17" t="str">
        <f>IF(AND(Участники!$A11&lt;&gt;"",OR($N$52&lt;$N11,AND($N$52=$N11,$O$52&lt;$O11))),1,"")</f>
        <v/>
      </c>
      <c r="BJ11" s="17" t="str">
        <f>IF(AND(Участники!$A11&lt;&gt;"",OR($N$53&lt;$N11,AND($N$53=$N11,$O$53&lt;$O11))),1,"")</f>
        <v/>
      </c>
      <c r="BK11" s="17" t="str">
        <f>IF(AND(Участники!$A11&lt;&gt;"",OR($N$54&lt;$N11,AND($N$54=$N11,$O$54&lt;$O11))),1,"")</f>
        <v/>
      </c>
      <c r="BL11" s="17" t="str">
        <f>IF(AND(Участники!$A11&lt;&gt;"",OR($N$55&lt;$N11,AND($N$55=$N11,$O$55&lt;$O11))),1,"")</f>
        <v/>
      </c>
      <c r="BM11" s="17" t="str">
        <f>IF(AND(Участники!$A11&lt;&gt;"",OR($N$56&lt;$N11,AND($N$56=$N11,$O$56&lt;$O11))),1,"")</f>
        <v/>
      </c>
      <c r="BN11" s="17" t="str">
        <f>IF(AND(Участники!$A11&lt;&gt;"",OR($N$57&lt;$N11,AND($N$57=$N11,$O$57&lt;$O11))),1,"")</f>
        <v/>
      </c>
      <c r="BO11" s="17" t="str">
        <f>IF(AND(Участники!$A11&lt;&gt;"",OR($N$58&lt;$N11,AND($N$58=$N11,$O$58&lt;$O11))),1,"")</f>
        <v/>
      </c>
      <c r="BP11" s="17" t="str">
        <f>IF(AND(Участники!$A11&lt;&gt;"",OR($N$59&lt;$N11,AND($N$59=$N11,$O$59&lt;$O11))),1,"")</f>
        <v/>
      </c>
      <c r="BQ11" s="17" t="str">
        <f>IF(AND(Участники!$A11&lt;&gt;"",OR($N$60&lt;$N11,AND($N$60=$N11,$O$60&lt;$O11))),1,"")</f>
        <v/>
      </c>
      <c r="BT11" s="16" t="str">
        <f>IF(AND(Участники!$A11&lt;&gt;"",OR($N$11&gt;$N11,AND($N$11=$N11,$O$11&gt;$O11))),1,"")</f>
        <v/>
      </c>
      <c r="BU11" s="17" t="str">
        <f>IF(AND(Участники!$A11&lt;&gt;"",OR($N$12&gt;$N11,AND($N$12=$N11,$O$12&gt;$O11))),1,"")</f>
        <v/>
      </c>
      <c r="BV11" s="17" t="str">
        <f>IF(AND(Участники!$A11&lt;&gt;"",OR($N$13&gt;$N11,AND($N$13=$N11,$O$13&gt;$O11))),1,"")</f>
        <v/>
      </c>
      <c r="BW11" s="17" t="str">
        <f>IF(AND(Участники!$A11&lt;&gt;"",OR($N$14&gt;$N11,AND($N$14=$N11,$O$14&gt;$O11))),1,"")</f>
        <v/>
      </c>
      <c r="BX11" s="17" t="str">
        <f>IF(AND(Участники!$A11&lt;&gt;"",OR($N$15&gt;$N11,AND($N$15=$N11,$O$15&gt;$O11))),1,"")</f>
        <v/>
      </c>
      <c r="BY11" s="17" t="str">
        <f>IF(AND(Участники!$A11&lt;&gt;"",OR($N$16&gt;$N11,AND($N$16=$N11,$O$16&gt;$O11))),1,"")</f>
        <v/>
      </c>
      <c r="BZ11" s="17" t="str">
        <f>IF(AND(Участники!$A11&lt;&gt;"",OR($N$17&gt;$N11,AND($N$17=$N11,$O$17&gt;$O11))),1,"")</f>
        <v/>
      </c>
      <c r="CA11" s="17" t="str">
        <f>IF(AND(Участники!$A11&lt;&gt;"",OR($N$18&gt;$N11,AND($N$18=$N11,$O$18&gt;$O11))),1,"")</f>
        <v/>
      </c>
      <c r="CB11" s="17" t="str">
        <f>IF(AND(Участники!$A11&lt;&gt;"",OR($N$19&gt;$N11,AND($N$19=$N11,$O$19&gt;$O11))),1,"")</f>
        <v/>
      </c>
      <c r="CC11" s="17" t="str">
        <f>IF(AND(Участники!$A11&lt;&gt;"",OR($N$20&gt;$N11,AND($N$20=$N11,$O$20&gt;$O11))),1,"")</f>
        <v/>
      </c>
      <c r="CD11" s="17" t="str">
        <f>IF(AND(Участники!$A11&lt;&gt;"",OR($N$21&gt;$N11,AND($N$21=$N11,$O$21&gt;$O11))),1,"")</f>
        <v/>
      </c>
      <c r="CE11" s="17" t="str">
        <f>IF(AND(Участники!$A11&lt;&gt;"",OR($N$22&gt;$N11,AND($N$22=$N11,$O$22&gt;$O11))),1,"")</f>
        <v/>
      </c>
      <c r="CF11" s="17" t="str">
        <f>IF(AND(Участники!$A11&lt;&gt;"",OR($N$23&gt;$N11,AND($N$23=$N11,$O$23&gt;$O11))),1,"")</f>
        <v/>
      </c>
      <c r="CG11" s="17" t="str">
        <f>IF(AND(Участники!$A11&lt;&gt;"",OR($N$24&gt;$N11,AND($N$24=$N11,$O$24&gt;$O11))),1,"")</f>
        <v/>
      </c>
      <c r="CH11" s="17" t="str">
        <f>IF(AND(Участники!$A11&lt;&gt;"",OR($N$25&gt;$N11,AND($N$25=$N11,$O$25&gt;$O11))),1,"")</f>
        <v/>
      </c>
      <c r="CI11" s="17" t="str">
        <f>IF(AND(Участники!$A11&lt;&gt;"",OR($N$26&gt;$N11,AND($N$26=$N11,$O$26&gt;$O11))),1,"")</f>
        <v/>
      </c>
      <c r="CJ11" s="17" t="str">
        <f>IF(AND(Участники!$A11&lt;&gt;"",OR($N$27&gt;$N11,AND($N$27=$N11,$O$27&gt;$O11))),1,"")</f>
        <v/>
      </c>
      <c r="CK11" s="17" t="str">
        <f>IF(AND(Участники!$A11&lt;&gt;"",OR($N$28&gt;$N11,AND($N$28=$N11,$O$28&gt;$O11))),1,"")</f>
        <v/>
      </c>
      <c r="CL11" s="17" t="str">
        <f>IF(AND(Участники!$A11&lt;&gt;"",OR($N$29&gt;$N11,AND($N$29=$N11,$O$29&gt;$O11))),1,"")</f>
        <v/>
      </c>
      <c r="CM11" s="17" t="str">
        <f>IF(AND(Участники!$A11&lt;&gt;"",OR($N$30&gt;$N11,AND($N$30=$N11,$O$30&gt;$O11))),1,"")</f>
        <v/>
      </c>
      <c r="CN11" s="17" t="str">
        <f>IF(AND(Участники!$A11&lt;&gt;"",OR($N$31&gt;$N11,AND($N$31=$N11,$O$31&gt;$O11))),1,"")</f>
        <v/>
      </c>
      <c r="CO11" s="17" t="str">
        <f>IF(AND(Участники!$A11&lt;&gt;"",OR($N$32&gt;$N11,AND($N$32=$N11,$O$32&gt;$O11))),1,"")</f>
        <v/>
      </c>
      <c r="CP11" s="17" t="str">
        <f>IF(AND(Участники!$A11&lt;&gt;"",OR($N$33&gt;$N11,AND($N$33=$N11,$O$33&gt;$O11))),1,"")</f>
        <v/>
      </c>
      <c r="CQ11" s="17" t="str">
        <f>IF(AND(Участники!$A11&lt;&gt;"",OR($N$34&gt;$N11,AND($N$34=$N11,$O$34&gt;$O11))),1,"")</f>
        <v/>
      </c>
      <c r="CR11" s="17" t="str">
        <f>IF(AND(Участники!$A11&lt;&gt;"",OR($N$35&gt;$N11,AND($N$35=$N11,$O$35&gt;$O11))),1,"")</f>
        <v/>
      </c>
      <c r="CS11" s="17" t="str">
        <f>IF(AND(Участники!$A11&lt;&gt;"",OR($N$36&gt;$N11,AND($N$36=$N11,$O$36&gt;$O11))),1,"")</f>
        <v/>
      </c>
      <c r="CT11" s="17" t="str">
        <f>IF(AND(Участники!$A11&lt;&gt;"",OR($N$37&gt;$N11,AND($N$37=$N11,$O$37&gt;$O11))),1,"")</f>
        <v/>
      </c>
      <c r="CU11" s="17" t="str">
        <f>IF(AND(Участники!$A11&lt;&gt;"",OR($N$38&gt;$N11,AND($N$38=$N11,$O$38&gt;$O11))),1,"")</f>
        <v/>
      </c>
      <c r="CV11" s="17" t="str">
        <f>IF(AND(Участники!$A11&lt;&gt;"",OR($N$39&gt;$N11,AND($N$39=$N11,$O$39&gt;$O11))),1,"")</f>
        <v/>
      </c>
      <c r="CW11" s="17" t="str">
        <f>IF(AND(Участники!$A11&lt;&gt;"",OR($N$40&gt;$N11,AND($N$40=$N11,$O$40&gt;$O11))),1,"")</f>
        <v/>
      </c>
      <c r="CX11" s="17">
        <f>IF(AND(Участники!$A11&lt;&gt;"",OR($N$41&gt;$N11,AND($N$41=$N11,$O$41&gt;$O11))),1,"")</f>
        <v>1</v>
      </c>
      <c r="CY11" s="17">
        <f>IF(AND(Участники!$A11&lt;&gt;"",OR($N$42&gt;$N11,AND($N$42=$N11,$O$42&gt;$O11))),1,"")</f>
        <v>1</v>
      </c>
      <c r="CZ11" s="17">
        <f>IF(AND(Участники!$A11&lt;&gt;"",OR($N$43&gt;$N11,AND($N$43=$N11,$O$43&gt;$O11))),1,"")</f>
        <v>1</v>
      </c>
      <c r="DA11" s="17">
        <f>IF(AND(Участники!$A11&lt;&gt;"",OR($N$44&gt;$N11,AND($N$44=$N11,$O$44&gt;$O11))),1,"")</f>
        <v>1</v>
      </c>
      <c r="DB11" s="17">
        <f>IF(AND(Участники!$A11&lt;&gt;"",OR($N$45&gt;$N11,AND($N$45=$N11,$O$45&gt;$O11))),1,"")</f>
        <v>1</v>
      </c>
      <c r="DC11" s="17">
        <f>IF(AND(Участники!$A11&lt;&gt;"",OR($N$46&gt;$N11,AND($N$46=$N11,$O$46&gt;$O11))),1,"")</f>
        <v>1</v>
      </c>
      <c r="DD11" s="17">
        <f>IF(AND(Участники!$A11&lt;&gt;"",OR($N$47&gt;$N11,AND($N$47=$N11,$O$47&gt;$O11))),1,"")</f>
        <v>1</v>
      </c>
      <c r="DE11" s="17">
        <f>IF(AND(Участники!$A11&lt;&gt;"",OR($N$48&gt;$N11,AND($N$48=$N11,$O$48&gt;$O11))),1,"")</f>
        <v>1</v>
      </c>
      <c r="DF11" s="17">
        <f>IF(AND(Участники!$A11&lt;&gt;"",OR($N$49&gt;$N11,AND($N$49=$N11,$O$49&gt;$O11))),1,"")</f>
        <v>1</v>
      </c>
      <c r="DG11" s="17">
        <f>IF(AND(Участники!$A11&lt;&gt;"",OR($N$50&gt;$N11,AND($N$50=$N11,$O$50&gt;$O11))),1,"")</f>
        <v>1</v>
      </c>
      <c r="DH11" s="17">
        <f>IF(AND(Участники!$A11&lt;&gt;"",OR($N$51&gt;$N11,AND($N$51=$N11,$O$51&gt;$O11))),1,"")</f>
        <v>1</v>
      </c>
      <c r="DI11" s="17">
        <f>IF(AND(Участники!$A11&lt;&gt;"",OR($N$52&gt;$N11,AND($N$52=$N11,$O$52&gt;$O11))),1,"")</f>
        <v>1</v>
      </c>
      <c r="DJ11" s="17">
        <f>IF(AND(Участники!$A11&lt;&gt;"",OR($N$53&gt;$N11,AND($N$53=$N11,$O$53&gt;$O11))),1,"")</f>
        <v>1</v>
      </c>
      <c r="DK11" s="17">
        <f>IF(AND(Участники!$A11&lt;&gt;"",OR($N$54&gt;$N11,AND($N$54=$N11,$O$54&gt;$O11))),1,"")</f>
        <v>1</v>
      </c>
      <c r="DL11" s="17">
        <f>IF(AND(Участники!$A11&lt;&gt;"",OR($N$55&gt;$N11,AND($N$55=$N11,$O$55&gt;$O11))),1,"")</f>
        <v>1</v>
      </c>
      <c r="DM11" s="17">
        <f>IF(AND(Участники!$A11&lt;&gt;"",OR($N$56&gt;$N11,AND($N$56=$N11,$O$56&gt;$O11))),1,"")</f>
        <v>1</v>
      </c>
      <c r="DN11" s="17">
        <f>IF(AND(Участники!$A11&lt;&gt;"",OR($N$57&gt;$N11,AND($N$57=$N11,$O$57&gt;$O11))),1,"")</f>
        <v>1</v>
      </c>
      <c r="DO11" s="17">
        <f>IF(AND(Участники!$A11&lt;&gt;"",OR($N$58&gt;$N11,AND($N$58=$N11,$O$58&gt;$O11))),1,"")</f>
        <v>1</v>
      </c>
      <c r="DP11" s="17">
        <f>IF(AND(Участники!$A11&lt;&gt;"",OR($N$59&gt;$N11,AND($N$59=$N11,$O$59&gt;$O11))),1,"")</f>
        <v>1</v>
      </c>
      <c r="DQ11" s="17">
        <f>IF(AND(Участники!$A11&lt;&gt;"",OR($N$60&gt;$N11,AND($N$60=$N11,$O$60&gt;$O11))),1,"")</f>
        <v>1</v>
      </c>
    </row>
    <row r="12" spans="1:121" x14ac:dyDescent="0.25">
      <c r="A12" s="29" t="str">
        <f>IF(Участники!A12="","",Участники!A12)</f>
        <v>Крутышки</v>
      </c>
      <c r="B12" s="52"/>
      <c r="C12" s="52"/>
      <c r="D12" s="52"/>
      <c r="E12" s="52"/>
      <c r="F12" s="64"/>
      <c r="G12" s="52"/>
      <c r="H12" s="52">
        <v>1</v>
      </c>
      <c r="I12" s="52"/>
      <c r="J12" s="52">
        <v>1</v>
      </c>
      <c r="K12" s="52"/>
      <c r="L12" s="52"/>
      <c r="M12" s="52"/>
      <c r="N12" s="15">
        <f>IF(Участники!A12="","",COUNTA(B12:M12))</f>
        <v>2</v>
      </c>
      <c r="O12" s="15">
        <f>IF(Участники!A12="","",SUMPRODUCT(B$8:M$8,B72:M72))</f>
        <v>50</v>
      </c>
      <c r="P12" s="15">
        <f>IF(Участники!A12="","",IF($U$61+1=Участники!$B$6-BU$61,$U$61+1,CONCATENATE($U$61+1,"-",Участники!$B$6-BU$61)))</f>
        <v>23</v>
      </c>
      <c r="T12" s="17" t="str">
        <f>IF(AND(Участники!$A12&lt;&gt;"",OR($N$11&lt;$N12,AND($N$11=$N12,$O$11&lt;$O12))),1,"")</f>
        <v/>
      </c>
      <c r="U12" s="16" t="str">
        <f>IF(AND(Участники!$A12&lt;&gt;"",OR($N$12&lt;$N12,AND($N$12=$N12,$O$12&lt;$O12))),1,"")</f>
        <v/>
      </c>
      <c r="V12" s="17" t="str">
        <f>IF(AND(Участники!$A12&lt;&gt;"",OR($N$13&lt;$N12,AND($N$13=$N12,$O$13&lt;$O12))),1,"")</f>
        <v/>
      </c>
      <c r="W12" s="17" t="str">
        <f>IF(AND(Участники!$A12&lt;&gt;"",OR($N$14&lt;$N12,AND($N$14=$N12,$O$14&lt;$O12))),1,"")</f>
        <v/>
      </c>
      <c r="X12" s="17" t="str">
        <f>IF(AND(Участники!$A12&lt;&gt;"",OR($N$15&lt;$N12,AND($N$15=$N12,$O$15&lt;$O12))),1,"")</f>
        <v/>
      </c>
      <c r="Y12" s="17">
        <f>IF(AND(Участники!$A12&lt;&gt;"",OR($N$16&lt;$N12,AND($N$16=$N12,$O$16&lt;$O12))),1,"")</f>
        <v>1</v>
      </c>
      <c r="Z12" s="17" t="str">
        <f>IF(AND(Участники!$A12&lt;&gt;"",OR($N$17&lt;$N12,AND($N$17=$N12,$O$17&lt;$O12))),1,"")</f>
        <v/>
      </c>
      <c r="AA12" s="17">
        <f>IF(AND(Участники!$A12&lt;&gt;"",OR($N$18&lt;$N12,AND($N$18=$N12,$O$18&lt;$O12))),1,"")</f>
        <v>1</v>
      </c>
      <c r="AB12" s="17" t="str">
        <f>IF(AND(Участники!$A12&lt;&gt;"",OR($N$19&lt;$N12,AND($N$19=$N12,$O$19&lt;$O12))),1,"")</f>
        <v/>
      </c>
      <c r="AC12" s="17" t="str">
        <f>IF(AND(Участники!$A12&lt;&gt;"",OR($N$20&lt;$N12,AND($N$20=$N12,$O$20&lt;$O12))),1,"")</f>
        <v/>
      </c>
      <c r="AD12" s="17" t="str">
        <f>IF(AND(Участники!$A12&lt;&gt;"",OR($N$21&lt;$N12,AND($N$21=$N12,$O$21&lt;$O12))),1,"")</f>
        <v/>
      </c>
      <c r="AE12" s="17" t="str">
        <f>IF(AND(Участники!$A12&lt;&gt;"",OR($N$22&lt;$N12,AND($N$22=$N12,$O$22&lt;$O12))),1,"")</f>
        <v/>
      </c>
      <c r="AF12" s="17" t="str">
        <f>IF(AND(Участники!$A12&lt;&gt;"",OR($N$23&lt;$N12,AND($N$23=$N12,$O$23&lt;$O12))),1,"")</f>
        <v/>
      </c>
      <c r="AG12" s="17" t="str">
        <f>IF(AND(Участники!$A12&lt;&gt;"",OR($N$24&lt;$N12,AND($N$24=$N12,$O$24&lt;$O12))),1,"")</f>
        <v/>
      </c>
      <c r="AH12" s="17">
        <f>IF(AND(Участники!$A12&lt;&gt;"",OR($N$25&lt;$N12,AND($N$25=$N12,$O$25&lt;$O12))),1,"")</f>
        <v>1</v>
      </c>
      <c r="AI12" s="17" t="str">
        <f>IF(AND(Участники!$A12&lt;&gt;"",OR($N$26&lt;$N12,AND($N$26=$N12,$O$26&lt;$O12))),1,"")</f>
        <v/>
      </c>
      <c r="AJ12" s="17" t="str">
        <f>IF(AND(Участники!$A12&lt;&gt;"",OR($N$27&lt;$N12,AND($N$27=$N12,$O$27&lt;$O12))),1,"")</f>
        <v/>
      </c>
      <c r="AK12" s="17" t="str">
        <f>IF(AND(Участники!$A12&lt;&gt;"",OR($N$28&lt;$N12,AND($N$28=$N12,$O$28&lt;$O12))),1,"")</f>
        <v/>
      </c>
      <c r="AL12" s="17">
        <f>IF(AND(Участники!$A12&lt;&gt;"",OR($N$29&lt;$N12,AND($N$29=$N12,$O$29&lt;$O12))),1,"")</f>
        <v>1</v>
      </c>
      <c r="AM12" s="17" t="str">
        <f>IF(AND(Участники!$A12&lt;&gt;"",OR($N$30&lt;$N12,AND($N$30=$N12,$O$30&lt;$O12))),1,"")</f>
        <v/>
      </c>
      <c r="AN12" s="17">
        <f>IF(AND(Участники!$A12&lt;&gt;"",OR($N$31&lt;$N12,AND($N$31=$N12,$O$31&lt;$O12))),1,"")</f>
        <v>1</v>
      </c>
      <c r="AO12" s="17" t="str">
        <f>IF(AND(Участники!$A12&lt;&gt;"",OR($N$32&lt;$N12,AND($N$32=$N12,$O$32&lt;$O12))),1,"")</f>
        <v/>
      </c>
      <c r="AP12" s="17" t="str">
        <f>IF(AND(Участники!$A12&lt;&gt;"",OR($N$33&lt;$N12,AND($N$33=$N12,$O$33&lt;$O12))),1,"")</f>
        <v/>
      </c>
      <c r="AQ12" s="17" t="str">
        <f>IF(AND(Участники!$A12&lt;&gt;"",OR($N$34&lt;$N12,AND($N$34=$N12,$O$34&lt;$O12))),1,"")</f>
        <v/>
      </c>
      <c r="AR12" s="17" t="str">
        <f>IF(AND(Участники!$A12&lt;&gt;"",OR($N$35&lt;$N12,AND($N$35=$N12,$O$35&lt;$O12))),1,"")</f>
        <v/>
      </c>
      <c r="AS12" s="17">
        <f>IF(AND(Участники!$A12&lt;&gt;"",OR($N$36&lt;$N12,AND($N$36=$N12,$O$36&lt;$O12))),1,"")</f>
        <v>1</v>
      </c>
      <c r="AT12" s="17" t="str">
        <f>IF(AND(Участники!$A12&lt;&gt;"",OR($N$37&lt;$N12,AND($N$37=$N12,$O$37&lt;$O12))),1,"")</f>
        <v/>
      </c>
      <c r="AU12" s="17" t="str">
        <f>IF(AND(Участники!$A12&lt;&gt;"",OR($N$38&lt;$N12,AND($N$38=$N12,$O$38&lt;$O12))),1,"")</f>
        <v/>
      </c>
      <c r="AV12" s="17">
        <f>IF(AND(Участники!$A12&lt;&gt;"",OR($N$39&lt;$N12,AND($N$39=$N12,$O$39&lt;$O12))),1,"")</f>
        <v>1</v>
      </c>
      <c r="AW12" s="17" t="str">
        <f>IF(AND(Участники!$A12&lt;&gt;"",OR($N$40&lt;$N12,AND($N$40=$N12,$O$40&lt;$O12))),1,"")</f>
        <v/>
      </c>
      <c r="AX12" s="17" t="str">
        <f>IF(AND(Участники!$A12&lt;&gt;"",OR($N$41&lt;$N12,AND($N$41=$N12,$O$41&lt;$O12))),1,"")</f>
        <v/>
      </c>
      <c r="AY12" s="17" t="str">
        <f>IF(AND(Участники!$A12&lt;&gt;"",OR($N$42&lt;$N12,AND($N$42=$N12,$O$42&lt;$O12))),1,"")</f>
        <v/>
      </c>
      <c r="AZ12" s="17" t="str">
        <f>IF(AND(Участники!$A12&lt;&gt;"",OR($N$43&lt;$N12,AND($N$43=$N12,$O$43&lt;$O12))),1,"")</f>
        <v/>
      </c>
      <c r="BA12" s="17" t="str">
        <f>IF(AND(Участники!$A12&lt;&gt;"",OR($N$44&lt;$N12,AND($N$44=$N12,$O$44&lt;$O12))),1,"")</f>
        <v/>
      </c>
      <c r="BB12" s="17" t="str">
        <f>IF(AND(Участники!$A12&lt;&gt;"",OR($N$45&lt;$N12,AND($N$45=$N12,$O$45&lt;$O12))),1,"")</f>
        <v/>
      </c>
      <c r="BC12" s="17" t="str">
        <f>IF(AND(Участники!$A12&lt;&gt;"",OR($N$46&lt;$N12,AND($N$46=$N12,$O$46&lt;$O12))),1,"")</f>
        <v/>
      </c>
      <c r="BD12" s="17" t="str">
        <f>IF(AND(Участники!$A12&lt;&gt;"",OR($N$47&lt;$N12,AND($N$47=$N12,$O$47&lt;$O12))),1,"")</f>
        <v/>
      </c>
      <c r="BE12" s="17" t="str">
        <f>IF(AND(Участники!$A12&lt;&gt;"",OR($N$48&lt;$N12,AND($N$48=$N12,$O$48&lt;$O12))),1,"")</f>
        <v/>
      </c>
      <c r="BF12" s="17" t="str">
        <f>IF(AND(Участники!$A12&lt;&gt;"",OR($N$49&lt;$N12,AND($N$49=$N12,$O$49&lt;$O12))),1,"")</f>
        <v/>
      </c>
      <c r="BG12" s="17" t="str">
        <f>IF(AND(Участники!$A12&lt;&gt;"",OR($N$50&lt;$N12,AND($N$50=$N12,$O$50&lt;$O12))),1,"")</f>
        <v/>
      </c>
      <c r="BH12" s="17" t="str">
        <f>IF(AND(Участники!$A12&lt;&gt;"",OR($N$51&lt;$N12,AND($N$51=$N12,$O$51&lt;$O12))),1,"")</f>
        <v/>
      </c>
      <c r="BI12" s="17" t="str">
        <f>IF(AND(Участники!$A12&lt;&gt;"",OR($N$52&lt;$N12,AND($N$52=$N12,$O$52&lt;$O12))),1,"")</f>
        <v/>
      </c>
      <c r="BJ12" s="17" t="str">
        <f>IF(AND(Участники!$A12&lt;&gt;"",OR($N$53&lt;$N12,AND($N$53=$N12,$O$53&lt;$O12))),1,"")</f>
        <v/>
      </c>
      <c r="BK12" s="17" t="str">
        <f>IF(AND(Участники!$A12&lt;&gt;"",OR($N$54&lt;$N12,AND($N$54=$N12,$O$54&lt;$O12))),1,"")</f>
        <v/>
      </c>
      <c r="BL12" s="17" t="str">
        <f>IF(AND(Участники!$A12&lt;&gt;"",OR($N$55&lt;$N12,AND($N$55=$N12,$O$55&lt;$O12))),1,"")</f>
        <v/>
      </c>
      <c r="BM12" s="17" t="str">
        <f>IF(AND(Участники!$A12&lt;&gt;"",OR($N$56&lt;$N12,AND($N$56=$N12,$O$56&lt;$O12))),1,"")</f>
        <v/>
      </c>
      <c r="BN12" s="17" t="str">
        <f>IF(AND(Участники!$A12&lt;&gt;"",OR($N$57&lt;$N12,AND($N$57=$N12,$O$57&lt;$O12))),1,"")</f>
        <v/>
      </c>
      <c r="BO12" s="17" t="str">
        <f>IF(AND(Участники!$A12&lt;&gt;"",OR($N$58&lt;$N12,AND($N$58=$N12,$O$58&lt;$O12))),1,"")</f>
        <v/>
      </c>
      <c r="BP12" s="17" t="str">
        <f>IF(AND(Участники!$A12&lt;&gt;"",OR($N$59&lt;$N12,AND($N$59=$N12,$O$59&lt;$O12))),1,"")</f>
        <v/>
      </c>
      <c r="BQ12" s="17" t="str">
        <f>IF(AND(Участники!$A12&lt;&gt;"",OR($N$60&lt;$N12,AND($N$60=$N12,$O$60&lt;$O12))),1,"")</f>
        <v/>
      </c>
      <c r="BT12" s="17">
        <f>IF(AND(Участники!$A12&lt;&gt;"",OR($N$11&gt;$N12,AND($N$11=$N12,$O$11&gt;$O12))),1,"")</f>
        <v>1</v>
      </c>
      <c r="BU12" s="16" t="str">
        <f>IF(AND(Участники!$A12&lt;&gt;"",OR($N$12&gt;$N12,AND($N$12=$N12,$O$12&gt;$O12))),1,"")</f>
        <v/>
      </c>
      <c r="BV12" s="17">
        <f>IF(AND(Участники!$A12&lt;&gt;"",OR($N$13&gt;$N12,AND($N$13=$N12,$O$13&gt;$O12))),1,"")</f>
        <v>1</v>
      </c>
      <c r="BW12" s="17">
        <f>IF(AND(Участники!$A12&lt;&gt;"",OR($N$14&gt;$N12,AND($N$14=$N12,$O$14&gt;$O12))),1,"")</f>
        <v>1</v>
      </c>
      <c r="BX12" s="17">
        <f>IF(AND(Участники!$A12&lt;&gt;"",OR($N$15&gt;$N12,AND($N$15=$N12,$O$15&gt;$O12))),1,"")</f>
        <v>1</v>
      </c>
      <c r="BY12" s="17" t="str">
        <f>IF(AND(Участники!$A12&lt;&gt;"",OR($N$16&gt;$N12,AND($N$16=$N12,$O$16&gt;$O12))),1,"")</f>
        <v/>
      </c>
      <c r="BZ12" s="17">
        <f>IF(AND(Участники!$A12&lt;&gt;"",OR($N$17&gt;$N12,AND($N$17=$N12,$O$17&gt;$O12))),1,"")</f>
        <v>1</v>
      </c>
      <c r="CA12" s="17" t="str">
        <f>IF(AND(Участники!$A12&lt;&gt;"",OR($N$18&gt;$N12,AND($N$18=$N12,$O$18&gt;$O12))),1,"")</f>
        <v/>
      </c>
      <c r="CB12" s="17">
        <f>IF(AND(Участники!$A12&lt;&gt;"",OR($N$19&gt;$N12,AND($N$19=$N12,$O$19&gt;$O12))),1,"")</f>
        <v>1</v>
      </c>
      <c r="CC12" s="17">
        <f>IF(AND(Участники!$A12&lt;&gt;"",OR($N$20&gt;$N12,AND($N$20=$N12,$O$20&gt;$O12))),1,"")</f>
        <v>1</v>
      </c>
      <c r="CD12" s="17">
        <f>IF(AND(Участники!$A12&lt;&gt;"",OR($N$21&gt;$N12,AND($N$21=$N12,$O$21&gt;$O12))),1,"")</f>
        <v>1</v>
      </c>
      <c r="CE12" s="17">
        <f>IF(AND(Участники!$A12&lt;&gt;"",OR($N$22&gt;$N12,AND($N$22=$N12,$O$22&gt;$O12))),1,"")</f>
        <v>1</v>
      </c>
      <c r="CF12" s="17">
        <f>IF(AND(Участники!$A12&lt;&gt;"",OR($N$23&gt;$N12,AND($N$23=$N12,$O$23&gt;$O12))),1,"")</f>
        <v>1</v>
      </c>
      <c r="CG12" s="17">
        <f>IF(AND(Участники!$A12&lt;&gt;"",OR($N$24&gt;$N12,AND($N$24=$N12,$O$24&gt;$O12))),1,"")</f>
        <v>1</v>
      </c>
      <c r="CH12" s="17" t="str">
        <f>IF(AND(Участники!$A12&lt;&gt;"",OR($N$25&gt;$N12,AND($N$25=$N12,$O$25&gt;$O12))),1,"")</f>
        <v/>
      </c>
      <c r="CI12" s="17">
        <f>IF(AND(Участники!$A12&lt;&gt;"",OR($N$26&gt;$N12,AND($N$26=$N12,$O$26&gt;$O12))),1,"")</f>
        <v>1</v>
      </c>
      <c r="CJ12" s="17">
        <f>IF(AND(Участники!$A12&lt;&gt;"",OR($N$27&gt;$N12,AND($N$27=$N12,$O$27&gt;$O12))),1,"")</f>
        <v>1</v>
      </c>
      <c r="CK12" s="17">
        <f>IF(AND(Участники!$A12&lt;&gt;"",OR($N$28&gt;$N12,AND($N$28=$N12,$O$28&gt;$O12))),1,"")</f>
        <v>1</v>
      </c>
      <c r="CL12" s="17" t="str">
        <f>IF(AND(Участники!$A12&lt;&gt;"",OR($N$29&gt;$N12,AND($N$29=$N12,$O$29&gt;$O12))),1,"")</f>
        <v/>
      </c>
      <c r="CM12" s="17">
        <f>IF(AND(Участники!$A12&lt;&gt;"",OR($N$30&gt;$N12,AND($N$30=$N12,$O$30&gt;$O12))),1,"")</f>
        <v>1</v>
      </c>
      <c r="CN12" s="17" t="str">
        <f>IF(AND(Участники!$A12&lt;&gt;"",OR($N$31&gt;$N12,AND($N$31=$N12,$O$31&gt;$O12))),1,"")</f>
        <v/>
      </c>
      <c r="CO12" s="17">
        <f>IF(AND(Участники!$A12&lt;&gt;"",OR($N$32&gt;$N12,AND($N$32=$N12,$O$32&gt;$O12))),1,"")</f>
        <v>1</v>
      </c>
      <c r="CP12" s="17">
        <f>IF(AND(Участники!$A12&lt;&gt;"",OR($N$33&gt;$N12,AND($N$33=$N12,$O$33&gt;$O12))),1,"")</f>
        <v>1</v>
      </c>
      <c r="CQ12" s="17">
        <f>IF(AND(Участники!$A12&lt;&gt;"",OR($N$34&gt;$N12,AND($N$34=$N12,$O$34&gt;$O12))),1,"")</f>
        <v>1</v>
      </c>
      <c r="CR12" s="17">
        <f>IF(AND(Участники!$A12&lt;&gt;"",OR($N$35&gt;$N12,AND($N$35=$N12,$O$35&gt;$O12))),1,"")</f>
        <v>1</v>
      </c>
      <c r="CS12" s="17" t="str">
        <f>IF(AND(Участники!$A12&lt;&gt;"",OR($N$36&gt;$N12,AND($N$36=$N12,$O$36&gt;$O12))),1,"")</f>
        <v/>
      </c>
      <c r="CT12" s="17">
        <f>IF(AND(Участники!$A12&lt;&gt;"",OR($N$37&gt;$N12,AND($N$37=$N12,$O$37&gt;$O12))),1,"")</f>
        <v>1</v>
      </c>
      <c r="CU12" s="17">
        <f>IF(AND(Участники!$A12&lt;&gt;"",OR($N$38&gt;$N12,AND($N$38=$N12,$O$38&gt;$O12))),1,"")</f>
        <v>1</v>
      </c>
      <c r="CV12" s="17" t="str">
        <f>IF(AND(Участники!$A12&lt;&gt;"",OR($N$39&gt;$N12,AND($N$39=$N12,$O$39&gt;$O12))),1,"")</f>
        <v/>
      </c>
      <c r="CW12" s="17">
        <f>IF(AND(Участники!$A12&lt;&gt;"",OR($N$40&gt;$N12,AND($N$40=$N12,$O$40&gt;$O12))),1,"")</f>
        <v>1</v>
      </c>
      <c r="CX12" s="17">
        <f>IF(AND(Участники!$A12&lt;&gt;"",OR($N$41&gt;$N12,AND($N$41=$N12,$O$41&gt;$O12))),1,"")</f>
        <v>1</v>
      </c>
      <c r="CY12" s="17">
        <f>IF(AND(Участники!$A12&lt;&gt;"",OR($N$42&gt;$N12,AND($N$42=$N12,$O$42&gt;$O12))),1,"")</f>
        <v>1</v>
      </c>
      <c r="CZ12" s="17">
        <f>IF(AND(Участники!$A12&lt;&gt;"",OR($N$43&gt;$N12,AND($N$43=$N12,$O$43&gt;$O12))),1,"")</f>
        <v>1</v>
      </c>
      <c r="DA12" s="17">
        <f>IF(AND(Участники!$A12&lt;&gt;"",OR($N$44&gt;$N12,AND($N$44=$N12,$O$44&gt;$O12))),1,"")</f>
        <v>1</v>
      </c>
      <c r="DB12" s="17">
        <f>IF(AND(Участники!$A12&lt;&gt;"",OR($N$45&gt;$N12,AND($N$45=$N12,$O$45&gt;$O12))),1,"")</f>
        <v>1</v>
      </c>
      <c r="DC12" s="17">
        <f>IF(AND(Участники!$A12&lt;&gt;"",OR($N$46&gt;$N12,AND($N$46=$N12,$O$46&gt;$O12))),1,"")</f>
        <v>1</v>
      </c>
      <c r="DD12" s="17">
        <f>IF(AND(Участники!$A12&lt;&gt;"",OR($N$47&gt;$N12,AND($N$47=$N12,$O$47&gt;$O12))),1,"")</f>
        <v>1</v>
      </c>
      <c r="DE12" s="17">
        <f>IF(AND(Участники!$A12&lt;&gt;"",OR($N$48&gt;$N12,AND($N$48=$N12,$O$48&gt;$O12))),1,"")</f>
        <v>1</v>
      </c>
      <c r="DF12" s="17">
        <f>IF(AND(Участники!$A12&lt;&gt;"",OR($N$49&gt;$N12,AND($N$49=$N12,$O$49&gt;$O12))),1,"")</f>
        <v>1</v>
      </c>
      <c r="DG12" s="17">
        <f>IF(AND(Участники!$A12&lt;&gt;"",OR($N$50&gt;$N12,AND($N$50=$N12,$O$50&gt;$O12))),1,"")</f>
        <v>1</v>
      </c>
      <c r="DH12" s="17">
        <f>IF(AND(Участники!$A12&lt;&gt;"",OR($N$51&gt;$N12,AND($N$51=$N12,$O$51&gt;$O12))),1,"")</f>
        <v>1</v>
      </c>
      <c r="DI12" s="17">
        <f>IF(AND(Участники!$A12&lt;&gt;"",OR($N$52&gt;$N12,AND($N$52=$N12,$O$52&gt;$O12))),1,"")</f>
        <v>1</v>
      </c>
      <c r="DJ12" s="17">
        <f>IF(AND(Участники!$A12&lt;&gt;"",OR($N$53&gt;$N12,AND($N$53=$N12,$O$53&gt;$O12))),1,"")</f>
        <v>1</v>
      </c>
      <c r="DK12" s="17">
        <f>IF(AND(Участники!$A12&lt;&gt;"",OR($N$54&gt;$N12,AND($N$54=$N12,$O$54&gt;$O12))),1,"")</f>
        <v>1</v>
      </c>
      <c r="DL12" s="17">
        <f>IF(AND(Участники!$A12&lt;&gt;"",OR($N$55&gt;$N12,AND($N$55=$N12,$O$55&gt;$O12))),1,"")</f>
        <v>1</v>
      </c>
      <c r="DM12" s="17">
        <f>IF(AND(Участники!$A12&lt;&gt;"",OR($N$56&gt;$N12,AND($N$56=$N12,$O$56&gt;$O12))),1,"")</f>
        <v>1</v>
      </c>
      <c r="DN12" s="17">
        <f>IF(AND(Участники!$A12&lt;&gt;"",OR($N$57&gt;$N12,AND($N$57=$N12,$O$57&gt;$O12))),1,"")</f>
        <v>1</v>
      </c>
      <c r="DO12" s="17">
        <f>IF(AND(Участники!$A12&lt;&gt;"",OR($N$58&gt;$N12,AND($N$58=$N12,$O$58&gt;$O12))),1,"")</f>
        <v>1</v>
      </c>
      <c r="DP12" s="17">
        <f>IF(AND(Участники!$A12&lt;&gt;"",OR($N$59&gt;$N12,AND($N$59=$N12,$O$59&gt;$O12))),1,"")</f>
        <v>1</v>
      </c>
      <c r="DQ12" s="17">
        <f>IF(AND(Участники!$A12&lt;&gt;"",OR($N$60&gt;$N12,AND($N$60=$N12,$O$60&gt;$O12))),1,"")</f>
        <v>1</v>
      </c>
    </row>
    <row r="13" spans="1:121" x14ac:dyDescent="0.25">
      <c r="A13" s="29" t="str">
        <f>IF(Участники!A13="","",Участники!A13)</f>
        <v>Клуб Винкс</v>
      </c>
      <c r="B13" s="52">
        <v>1</v>
      </c>
      <c r="C13" s="52">
        <v>1</v>
      </c>
      <c r="D13" s="52"/>
      <c r="E13" s="52"/>
      <c r="F13" s="64"/>
      <c r="G13" s="52"/>
      <c r="H13" s="52">
        <v>1</v>
      </c>
      <c r="I13" s="52"/>
      <c r="J13" s="52"/>
      <c r="K13" s="52"/>
      <c r="L13" s="52"/>
      <c r="M13" s="52">
        <v>1</v>
      </c>
      <c r="N13" s="15">
        <f>IF(Участники!A13="","",COUNTA(B13:M13))</f>
        <v>4</v>
      </c>
      <c r="O13" s="15">
        <f>IF(Участники!A13="","",SUMPRODUCT(B$8:M$8,B73:M73))</f>
        <v>76</v>
      </c>
      <c r="P13" s="15">
        <f>IF(Участники!A13="","",IF($V$61+1=Участники!$B$6-BV$61,$V$61+1,CONCATENATE($V$61+1,"-",Участники!$B$6-BV$61)))</f>
        <v>10</v>
      </c>
      <c r="T13" s="17" t="str">
        <f>IF(AND(Участники!$A13&lt;&gt;"",OR($N$11&lt;$N13,AND($N$11=$N13,$O$11&lt;$O13))),1,"")</f>
        <v/>
      </c>
      <c r="U13" s="17">
        <f>IF(AND(Участники!$A13&lt;&gt;"",OR($N$12&lt;$N13,AND($N$12=$N13,$O$12&lt;$O13))),1,"")</f>
        <v>1</v>
      </c>
      <c r="V13" s="16" t="str">
        <f>IF(AND(Участники!$A13&lt;&gt;"",OR($N$13&lt;$N13,AND($N$13=$N13,$O$13&lt;$O13))),1,"")</f>
        <v/>
      </c>
      <c r="W13" s="17">
        <f>IF(AND(Участники!$A13&lt;&gt;"",OR($N$14&lt;$N13,AND($N$14=$N13,$O$14&lt;$O13))),1,"")</f>
        <v>1</v>
      </c>
      <c r="X13" s="17" t="str">
        <f>IF(AND(Участники!$A13&lt;&gt;"",OR($N$15&lt;$N13,AND($N$15=$N13,$O$15&lt;$O13))),1,"")</f>
        <v/>
      </c>
      <c r="Y13" s="17">
        <f>IF(AND(Участники!$A13&lt;&gt;"",OR($N$16&lt;$N13,AND($N$16=$N13,$O$16&lt;$O13))),1,"")</f>
        <v>1</v>
      </c>
      <c r="Z13" s="17">
        <f>IF(AND(Участники!$A13&lt;&gt;"",OR($N$17&lt;$N13,AND($N$17=$N13,$O$17&lt;$O13))),1,"")</f>
        <v>1</v>
      </c>
      <c r="AA13" s="17">
        <f>IF(AND(Участники!$A13&lt;&gt;"",OR($N$18&lt;$N13,AND($N$18=$N13,$O$18&lt;$O13))),1,"")</f>
        <v>1</v>
      </c>
      <c r="AB13" s="17">
        <f>IF(AND(Участники!$A13&lt;&gt;"",OR($N$19&lt;$N13,AND($N$19=$N13,$O$19&lt;$O13))),1,"")</f>
        <v>1</v>
      </c>
      <c r="AC13" s="17">
        <f>IF(AND(Участники!$A13&lt;&gt;"",OR($N$20&lt;$N13,AND($N$20=$N13,$O$20&lt;$O13))),1,"")</f>
        <v>1</v>
      </c>
      <c r="AD13" s="17">
        <f>IF(AND(Участники!$A13&lt;&gt;"",OR($N$21&lt;$N13,AND($N$21=$N13,$O$21&lt;$O13))),1,"")</f>
        <v>1</v>
      </c>
      <c r="AE13" s="17">
        <f>IF(AND(Участники!$A13&lt;&gt;"",OR($N$22&lt;$N13,AND($N$22=$N13,$O$22&lt;$O13))),1,"")</f>
        <v>1</v>
      </c>
      <c r="AF13" s="17" t="str">
        <f>IF(AND(Участники!$A13&lt;&gt;"",OR($N$23&lt;$N13,AND($N$23=$N13,$O$23&lt;$O13))),1,"")</f>
        <v/>
      </c>
      <c r="AG13" s="17" t="str">
        <f>IF(AND(Участники!$A13&lt;&gt;"",OR($N$24&lt;$N13,AND($N$24=$N13,$O$24&lt;$O13))),1,"")</f>
        <v/>
      </c>
      <c r="AH13" s="17">
        <f>IF(AND(Участники!$A13&lt;&gt;"",OR($N$25&lt;$N13,AND($N$25=$N13,$O$25&lt;$O13))),1,"")</f>
        <v>1</v>
      </c>
      <c r="AI13" s="17" t="str">
        <f>IF(AND(Участники!$A13&lt;&gt;"",OR($N$26&lt;$N13,AND($N$26=$N13,$O$26&lt;$O13))),1,"")</f>
        <v/>
      </c>
      <c r="AJ13" s="17" t="str">
        <f>IF(AND(Участники!$A13&lt;&gt;"",OR($N$27&lt;$N13,AND($N$27=$N13,$O$27&lt;$O13))),1,"")</f>
        <v/>
      </c>
      <c r="AK13" s="17">
        <f>IF(AND(Участники!$A13&lt;&gt;"",OR($N$28&lt;$N13,AND($N$28=$N13,$O$28&lt;$O13))),1,"")</f>
        <v>1</v>
      </c>
      <c r="AL13" s="17">
        <f>IF(AND(Участники!$A13&lt;&gt;"",OR($N$29&lt;$N13,AND($N$29=$N13,$O$29&lt;$O13))),1,"")</f>
        <v>1</v>
      </c>
      <c r="AM13" s="17">
        <f>IF(AND(Участники!$A13&lt;&gt;"",OR($N$30&lt;$N13,AND($N$30=$N13,$O$30&lt;$O13))),1,"")</f>
        <v>1</v>
      </c>
      <c r="AN13" s="17">
        <f>IF(AND(Участники!$A13&lt;&gt;"",OR($N$31&lt;$N13,AND($N$31=$N13,$O$31&lt;$O13))),1,"")</f>
        <v>1</v>
      </c>
      <c r="AO13" s="17" t="str">
        <f>IF(AND(Участники!$A13&lt;&gt;"",OR($N$32&lt;$N13,AND($N$32=$N13,$O$32&lt;$O13))),1,"")</f>
        <v/>
      </c>
      <c r="AP13" s="17">
        <f>IF(AND(Участники!$A13&lt;&gt;"",OR($N$33&lt;$N13,AND($N$33=$N13,$O$33&lt;$O13))),1,"")</f>
        <v>1</v>
      </c>
      <c r="AQ13" s="17" t="str">
        <f>IF(AND(Участники!$A13&lt;&gt;"",OR($N$34&lt;$N13,AND($N$34=$N13,$O$34&lt;$O13))),1,"")</f>
        <v/>
      </c>
      <c r="AR13" s="17">
        <f>IF(AND(Участники!$A13&lt;&gt;"",OR($N$35&lt;$N13,AND($N$35=$N13,$O$35&lt;$O13))),1,"")</f>
        <v>1</v>
      </c>
      <c r="AS13" s="17">
        <f>IF(AND(Участники!$A13&lt;&gt;"",OR($N$36&lt;$N13,AND($N$36=$N13,$O$36&lt;$O13))),1,"")</f>
        <v>1</v>
      </c>
      <c r="AT13" s="17">
        <f>IF(AND(Участники!$A13&lt;&gt;"",OR($N$37&lt;$N13,AND($N$37=$N13,$O$37&lt;$O13))),1,"")</f>
        <v>1</v>
      </c>
      <c r="AU13" s="17">
        <f>IF(AND(Участники!$A13&lt;&gt;"",OR($N$38&lt;$N13,AND($N$38=$N13,$O$38&lt;$O13))),1,"")</f>
        <v>1</v>
      </c>
      <c r="AV13" s="17">
        <f>IF(AND(Участники!$A13&lt;&gt;"",OR($N$39&lt;$N13,AND($N$39=$N13,$O$39&lt;$O13))),1,"")</f>
        <v>1</v>
      </c>
      <c r="AW13" s="17" t="str">
        <f>IF(AND(Участники!$A13&lt;&gt;"",OR($N$40&lt;$N13,AND($N$40=$N13,$O$40&lt;$O13))),1,"")</f>
        <v/>
      </c>
      <c r="AX13" s="17" t="str">
        <f>IF(AND(Участники!$A13&lt;&gt;"",OR($N$41&lt;$N13,AND($N$41=$N13,$O$41&lt;$O13))),1,"")</f>
        <v/>
      </c>
      <c r="AY13" s="17" t="str">
        <f>IF(AND(Участники!$A13&lt;&gt;"",OR($N$42&lt;$N13,AND($N$42=$N13,$O$42&lt;$O13))),1,"")</f>
        <v/>
      </c>
      <c r="AZ13" s="17" t="str">
        <f>IF(AND(Участники!$A13&lt;&gt;"",OR($N$43&lt;$N13,AND($N$43=$N13,$O$43&lt;$O13))),1,"")</f>
        <v/>
      </c>
      <c r="BA13" s="17" t="str">
        <f>IF(AND(Участники!$A13&lt;&gt;"",OR($N$44&lt;$N13,AND($N$44=$N13,$O$44&lt;$O13))),1,"")</f>
        <v/>
      </c>
      <c r="BB13" s="17" t="str">
        <f>IF(AND(Участники!$A13&lt;&gt;"",OR($N$45&lt;$N13,AND($N$45=$N13,$O$45&lt;$O13))),1,"")</f>
        <v/>
      </c>
      <c r="BC13" s="17" t="str">
        <f>IF(AND(Участники!$A13&lt;&gt;"",OR($N$46&lt;$N13,AND($N$46=$N13,$O$46&lt;$O13))),1,"")</f>
        <v/>
      </c>
      <c r="BD13" s="17" t="str">
        <f>IF(AND(Участники!$A13&lt;&gt;"",OR($N$47&lt;$N13,AND($N$47=$N13,$O$47&lt;$O13))),1,"")</f>
        <v/>
      </c>
      <c r="BE13" s="17" t="str">
        <f>IF(AND(Участники!$A13&lt;&gt;"",OR($N$48&lt;$N13,AND($N$48=$N13,$O$48&lt;$O13))),1,"")</f>
        <v/>
      </c>
      <c r="BF13" s="17" t="str">
        <f>IF(AND(Участники!$A13&lt;&gt;"",OR($N$49&lt;$N13,AND($N$49=$N13,$O$49&lt;$O13))),1,"")</f>
        <v/>
      </c>
      <c r="BG13" s="17" t="str">
        <f>IF(AND(Участники!$A13&lt;&gt;"",OR($N$50&lt;$N13,AND($N$50=$N13,$O$50&lt;$O13))),1,"")</f>
        <v/>
      </c>
      <c r="BH13" s="17" t="str">
        <f>IF(AND(Участники!$A13&lt;&gt;"",OR($N$51&lt;$N13,AND($N$51=$N13,$O$51&lt;$O13))),1,"")</f>
        <v/>
      </c>
      <c r="BI13" s="17" t="str">
        <f>IF(AND(Участники!$A13&lt;&gt;"",OR($N$52&lt;$N13,AND($N$52=$N13,$O$52&lt;$O13))),1,"")</f>
        <v/>
      </c>
      <c r="BJ13" s="17" t="str">
        <f>IF(AND(Участники!$A13&lt;&gt;"",OR($N$53&lt;$N13,AND($N$53=$N13,$O$53&lt;$O13))),1,"")</f>
        <v/>
      </c>
      <c r="BK13" s="17" t="str">
        <f>IF(AND(Участники!$A13&lt;&gt;"",OR($N$54&lt;$N13,AND($N$54=$N13,$O$54&lt;$O13))),1,"")</f>
        <v/>
      </c>
      <c r="BL13" s="17" t="str">
        <f>IF(AND(Участники!$A13&lt;&gt;"",OR($N$55&lt;$N13,AND($N$55=$N13,$O$55&lt;$O13))),1,"")</f>
        <v/>
      </c>
      <c r="BM13" s="17" t="str">
        <f>IF(AND(Участники!$A13&lt;&gt;"",OR($N$56&lt;$N13,AND($N$56=$N13,$O$56&lt;$O13))),1,"")</f>
        <v/>
      </c>
      <c r="BN13" s="17" t="str">
        <f>IF(AND(Участники!$A13&lt;&gt;"",OR($N$57&lt;$N13,AND($N$57=$N13,$O$57&lt;$O13))),1,"")</f>
        <v/>
      </c>
      <c r="BO13" s="17" t="str">
        <f>IF(AND(Участники!$A13&lt;&gt;"",OR($N$58&lt;$N13,AND($N$58=$N13,$O$58&lt;$O13))),1,"")</f>
        <v/>
      </c>
      <c r="BP13" s="17" t="str">
        <f>IF(AND(Участники!$A13&lt;&gt;"",OR($N$59&lt;$N13,AND($N$59=$N13,$O$59&lt;$O13))),1,"")</f>
        <v/>
      </c>
      <c r="BQ13" s="17" t="str">
        <f>IF(AND(Участники!$A13&lt;&gt;"",OR($N$60&lt;$N13,AND($N$60=$N13,$O$60&lt;$O13))),1,"")</f>
        <v/>
      </c>
      <c r="BT13" s="17">
        <f>IF(AND(Участники!$A13&lt;&gt;"",OR($N$11&gt;$N13,AND($N$11=$N13,$O$11&gt;$O13))),1,"")</f>
        <v>1</v>
      </c>
      <c r="BU13" s="17" t="str">
        <f>IF(AND(Участники!$A13&lt;&gt;"",OR($N$12&gt;$N13,AND($N$12=$N13,$O$12&gt;$O13))),1,"")</f>
        <v/>
      </c>
      <c r="BV13" s="16" t="str">
        <f>IF(AND(Участники!$A13&lt;&gt;"",OR($N$13&gt;$N13,AND($N$13=$N13,$O$13&gt;$O13))),1,"")</f>
        <v/>
      </c>
      <c r="BW13" s="17" t="str">
        <f>IF(AND(Участники!$A13&lt;&gt;"",OR($N$14&gt;$N13,AND($N$14=$N13,$O$14&gt;$O13))),1,"")</f>
        <v/>
      </c>
      <c r="BX13" s="17">
        <f>IF(AND(Участники!$A13&lt;&gt;"",OR($N$15&gt;$N13,AND($N$15=$N13,$O$15&gt;$O13))),1,"")</f>
        <v>1</v>
      </c>
      <c r="BY13" s="17" t="str">
        <f>IF(AND(Участники!$A13&lt;&gt;"",OR($N$16&gt;$N13,AND($N$16=$N13,$O$16&gt;$O13))),1,"")</f>
        <v/>
      </c>
      <c r="BZ13" s="17" t="str">
        <f>IF(AND(Участники!$A13&lt;&gt;"",OR($N$17&gt;$N13,AND($N$17=$N13,$O$17&gt;$O13))),1,"")</f>
        <v/>
      </c>
      <c r="CA13" s="17" t="str">
        <f>IF(AND(Участники!$A13&lt;&gt;"",OR($N$18&gt;$N13,AND($N$18=$N13,$O$18&gt;$O13))),1,"")</f>
        <v/>
      </c>
      <c r="CB13" s="17" t="str">
        <f>IF(AND(Участники!$A13&lt;&gt;"",OR($N$19&gt;$N13,AND($N$19=$N13,$O$19&gt;$O13))),1,"")</f>
        <v/>
      </c>
      <c r="CC13" s="17" t="str">
        <f>IF(AND(Участники!$A13&lt;&gt;"",OR($N$20&gt;$N13,AND($N$20=$N13,$O$20&gt;$O13))),1,"")</f>
        <v/>
      </c>
      <c r="CD13" s="17" t="str">
        <f>IF(AND(Участники!$A13&lt;&gt;"",OR($N$21&gt;$N13,AND($N$21=$N13,$O$21&gt;$O13))),1,"")</f>
        <v/>
      </c>
      <c r="CE13" s="17" t="str">
        <f>IF(AND(Участники!$A13&lt;&gt;"",OR($N$22&gt;$N13,AND($N$22=$N13,$O$22&gt;$O13))),1,"")</f>
        <v/>
      </c>
      <c r="CF13" s="17">
        <f>IF(AND(Участники!$A13&lt;&gt;"",OR($N$23&gt;$N13,AND($N$23=$N13,$O$23&gt;$O13))),1,"")</f>
        <v>1</v>
      </c>
      <c r="CG13" s="17">
        <f>IF(AND(Участники!$A13&lt;&gt;"",OR($N$24&gt;$N13,AND($N$24=$N13,$O$24&gt;$O13))),1,"")</f>
        <v>1</v>
      </c>
      <c r="CH13" s="17" t="str">
        <f>IF(AND(Участники!$A13&lt;&gt;"",OR($N$25&gt;$N13,AND($N$25=$N13,$O$25&gt;$O13))),1,"")</f>
        <v/>
      </c>
      <c r="CI13" s="17">
        <f>IF(AND(Участники!$A13&lt;&gt;"",OR($N$26&gt;$N13,AND($N$26=$N13,$O$26&gt;$O13))),1,"")</f>
        <v>1</v>
      </c>
      <c r="CJ13" s="17">
        <f>IF(AND(Участники!$A13&lt;&gt;"",OR($N$27&gt;$N13,AND($N$27=$N13,$O$27&gt;$O13))),1,"")</f>
        <v>1</v>
      </c>
      <c r="CK13" s="17" t="str">
        <f>IF(AND(Участники!$A13&lt;&gt;"",OR($N$28&gt;$N13,AND($N$28=$N13,$O$28&gt;$O13))),1,"")</f>
        <v/>
      </c>
      <c r="CL13" s="17" t="str">
        <f>IF(AND(Участники!$A13&lt;&gt;"",OR($N$29&gt;$N13,AND($N$29=$N13,$O$29&gt;$O13))),1,"")</f>
        <v/>
      </c>
      <c r="CM13" s="17" t="str">
        <f>IF(AND(Участники!$A13&lt;&gt;"",OR($N$30&gt;$N13,AND($N$30=$N13,$O$30&gt;$O13))),1,"")</f>
        <v/>
      </c>
      <c r="CN13" s="17" t="str">
        <f>IF(AND(Участники!$A13&lt;&gt;"",OR($N$31&gt;$N13,AND($N$31=$N13,$O$31&gt;$O13))),1,"")</f>
        <v/>
      </c>
      <c r="CO13" s="17">
        <f>IF(AND(Участники!$A13&lt;&gt;"",OR($N$32&gt;$N13,AND($N$32=$N13,$O$32&gt;$O13))),1,"")</f>
        <v>1</v>
      </c>
      <c r="CP13" s="17" t="str">
        <f>IF(AND(Участники!$A13&lt;&gt;"",OR($N$33&gt;$N13,AND($N$33=$N13,$O$33&gt;$O13))),1,"")</f>
        <v/>
      </c>
      <c r="CQ13" s="17">
        <f>IF(AND(Участники!$A13&lt;&gt;"",OR($N$34&gt;$N13,AND($N$34=$N13,$O$34&gt;$O13))),1,"")</f>
        <v>1</v>
      </c>
      <c r="CR13" s="17" t="str">
        <f>IF(AND(Участники!$A13&lt;&gt;"",OR($N$35&gt;$N13,AND($N$35=$N13,$O$35&gt;$O13))),1,"")</f>
        <v/>
      </c>
      <c r="CS13" s="17" t="str">
        <f>IF(AND(Участники!$A13&lt;&gt;"",OR($N$36&gt;$N13,AND($N$36=$N13,$O$36&gt;$O13))),1,"")</f>
        <v/>
      </c>
      <c r="CT13" s="17" t="str">
        <f>IF(AND(Участники!$A13&lt;&gt;"",OR($N$37&gt;$N13,AND($N$37=$N13,$O$37&gt;$O13))),1,"")</f>
        <v/>
      </c>
      <c r="CU13" s="17" t="str">
        <f>IF(AND(Участники!$A13&lt;&gt;"",OR($N$38&gt;$N13,AND($N$38=$N13,$O$38&gt;$O13))),1,"")</f>
        <v/>
      </c>
      <c r="CV13" s="17" t="str">
        <f>IF(AND(Участники!$A13&lt;&gt;"",OR($N$39&gt;$N13,AND($N$39=$N13,$O$39&gt;$O13))),1,"")</f>
        <v/>
      </c>
      <c r="CW13" s="17">
        <f>IF(AND(Участники!$A13&lt;&gt;"",OR($N$40&gt;$N13,AND($N$40=$N13,$O$40&gt;$O13))),1,"")</f>
        <v>1</v>
      </c>
      <c r="CX13" s="17">
        <f>IF(AND(Участники!$A13&lt;&gt;"",OR($N$41&gt;$N13,AND($N$41=$N13,$O$41&gt;$O13))),1,"")</f>
        <v>1</v>
      </c>
      <c r="CY13" s="17">
        <f>IF(AND(Участники!$A13&lt;&gt;"",OR($N$42&gt;$N13,AND($N$42=$N13,$O$42&gt;$O13))),1,"")</f>
        <v>1</v>
      </c>
      <c r="CZ13" s="17">
        <f>IF(AND(Участники!$A13&lt;&gt;"",OR($N$43&gt;$N13,AND($N$43=$N13,$O$43&gt;$O13))),1,"")</f>
        <v>1</v>
      </c>
      <c r="DA13" s="17">
        <f>IF(AND(Участники!$A13&lt;&gt;"",OR($N$44&gt;$N13,AND($N$44=$N13,$O$44&gt;$O13))),1,"")</f>
        <v>1</v>
      </c>
      <c r="DB13" s="17">
        <f>IF(AND(Участники!$A13&lt;&gt;"",OR($N$45&gt;$N13,AND($N$45=$N13,$O$45&gt;$O13))),1,"")</f>
        <v>1</v>
      </c>
      <c r="DC13" s="17">
        <f>IF(AND(Участники!$A13&lt;&gt;"",OR($N$46&gt;$N13,AND($N$46=$N13,$O$46&gt;$O13))),1,"")</f>
        <v>1</v>
      </c>
      <c r="DD13" s="17">
        <f>IF(AND(Участники!$A13&lt;&gt;"",OR($N$47&gt;$N13,AND($N$47=$N13,$O$47&gt;$O13))),1,"")</f>
        <v>1</v>
      </c>
      <c r="DE13" s="17">
        <f>IF(AND(Участники!$A13&lt;&gt;"",OR($N$48&gt;$N13,AND($N$48=$N13,$O$48&gt;$O13))),1,"")</f>
        <v>1</v>
      </c>
      <c r="DF13" s="17">
        <f>IF(AND(Участники!$A13&lt;&gt;"",OR($N$49&gt;$N13,AND($N$49=$N13,$O$49&gt;$O13))),1,"")</f>
        <v>1</v>
      </c>
      <c r="DG13" s="17">
        <f>IF(AND(Участники!$A13&lt;&gt;"",OR($N$50&gt;$N13,AND($N$50=$N13,$O$50&gt;$O13))),1,"")</f>
        <v>1</v>
      </c>
      <c r="DH13" s="17">
        <f>IF(AND(Участники!$A13&lt;&gt;"",OR($N$51&gt;$N13,AND($N$51=$N13,$O$51&gt;$O13))),1,"")</f>
        <v>1</v>
      </c>
      <c r="DI13" s="17">
        <f>IF(AND(Участники!$A13&lt;&gt;"",OR($N$52&gt;$N13,AND($N$52=$N13,$O$52&gt;$O13))),1,"")</f>
        <v>1</v>
      </c>
      <c r="DJ13" s="17">
        <f>IF(AND(Участники!$A13&lt;&gt;"",OR($N$53&gt;$N13,AND($N$53=$N13,$O$53&gt;$O13))),1,"")</f>
        <v>1</v>
      </c>
      <c r="DK13" s="17">
        <f>IF(AND(Участники!$A13&lt;&gt;"",OR($N$54&gt;$N13,AND($N$54=$N13,$O$54&gt;$O13))),1,"")</f>
        <v>1</v>
      </c>
      <c r="DL13" s="17">
        <f>IF(AND(Участники!$A13&lt;&gt;"",OR($N$55&gt;$N13,AND($N$55=$N13,$O$55&gt;$O13))),1,"")</f>
        <v>1</v>
      </c>
      <c r="DM13" s="17">
        <f>IF(AND(Участники!$A13&lt;&gt;"",OR($N$56&gt;$N13,AND($N$56=$N13,$O$56&gt;$O13))),1,"")</f>
        <v>1</v>
      </c>
      <c r="DN13" s="17">
        <f>IF(AND(Участники!$A13&lt;&gt;"",OR($N$57&gt;$N13,AND($N$57=$N13,$O$57&gt;$O13))),1,"")</f>
        <v>1</v>
      </c>
      <c r="DO13" s="17">
        <f>IF(AND(Участники!$A13&lt;&gt;"",OR($N$58&gt;$N13,AND($N$58=$N13,$O$58&gt;$O13))),1,"")</f>
        <v>1</v>
      </c>
      <c r="DP13" s="17">
        <f>IF(AND(Участники!$A13&lt;&gt;"",OR($N$59&gt;$N13,AND($N$59=$N13,$O$59&gt;$O13))),1,"")</f>
        <v>1</v>
      </c>
      <c r="DQ13" s="17">
        <f>IF(AND(Участники!$A13&lt;&gt;"",OR($N$60&gt;$N13,AND($N$60=$N13,$O$60&gt;$O13))),1,"")</f>
        <v>1</v>
      </c>
    </row>
    <row r="14" spans="1:121" x14ac:dyDescent="0.25">
      <c r="A14" s="29" t="str">
        <f>IF(Участники!A14="","",Участники!A14)</f>
        <v>Юриады</v>
      </c>
      <c r="B14" s="52"/>
      <c r="C14" s="52"/>
      <c r="D14" s="52">
        <v>1</v>
      </c>
      <c r="E14" s="52"/>
      <c r="F14" s="64"/>
      <c r="G14" s="52"/>
      <c r="H14" s="52"/>
      <c r="I14" s="52"/>
      <c r="J14" s="52"/>
      <c r="K14" s="52">
        <v>1</v>
      </c>
      <c r="L14" s="52">
        <v>1</v>
      </c>
      <c r="M14" s="52">
        <v>1</v>
      </c>
      <c r="N14" s="15">
        <f>IF(Участники!A14="","",COUNTA(B14:M14))</f>
        <v>4</v>
      </c>
      <c r="O14" s="15">
        <f>IF(Участники!A14="","",SUMPRODUCT(B$8:M$8,B74:M74))</f>
        <v>70</v>
      </c>
      <c r="P14" s="15">
        <f>IF(Участники!A14="","",IF($W$61+1=Участники!$B$6-BW$61,$W$61+1,CONCATENATE($W$61+1,"-",Участники!$B$6-BW$61)))</f>
        <v>15</v>
      </c>
      <c r="T14" s="17" t="str">
        <f>IF(AND(Участники!$A14&lt;&gt;"",OR($N$11&lt;$N14,AND($N$11=$N14,$O$11&lt;$O14))),1,"")</f>
        <v/>
      </c>
      <c r="U14" s="17">
        <f>IF(AND(Участники!$A14&lt;&gt;"",OR($N$12&lt;$N14,AND($N$12=$N14,$O$12&lt;$O14))),1,"")</f>
        <v>1</v>
      </c>
      <c r="V14" s="17" t="str">
        <f>IF(AND(Участники!$A14&lt;&gt;"",OR($N$13&lt;$N14,AND($N$13=$N14,$O$13&lt;$O14))),1,"")</f>
        <v/>
      </c>
      <c r="W14" s="16" t="str">
        <f>IF(AND(Участники!$A14&lt;&gt;"",OR($N$14&lt;$N14,AND($N$14=$N14,$O$14&lt;$O14))),1,"")</f>
        <v/>
      </c>
      <c r="X14" s="17" t="str">
        <f>IF(AND(Участники!$A14&lt;&gt;"",OR($N$15&lt;$N14,AND($N$15=$N14,$O$15&lt;$O14))),1,"")</f>
        <v/>
      </c>
      <c r="Y14" s="17">
        <f>IF(AND(Участники!$A14&lt;&gt;"",OR($N$16&lt;$N14,AND($N$16=$N14,$O$16&lt;$O14))),1,"")</f>
        <v>1</v>
      </c>
      <c r="Z14" s="17">
        <f>IF(AND(Участники!$A14&lt;&gt;"",OR($N$17&lt;$N14,AND($N$17=$N14,$O$17&lt;$O14))),1,"")</f>
        <v>1</v>
      </c>
      <c r="AA14" s="17">
        <f>IF(AND(Участники!$A14&lt;&gt;"",OR($N$18&lt;$N14,AND($N$18=$N14,$O$18&lt;$O14))),1,"")</f>
        <v>1</v>
      </c>
      <c r="AB14" s="17" t="str">
        <f>IF(AND(Участники!$A14&lt;&gt;"",OR($N$19&lt;$N14,AND($N$19=$N14,$O$19&lt;$O14))),1,"")</f>
        <v/>
      </c>
      <c r="AC14" s="17">
        <f>IF(AND(Участники!$A14&lt;&gt;"",OR($N$20&lt;$N14,AND($N$20=$N14,$O$20&lt;$O14))),1,"")</f>
        <v>1</v>
      </c>
      <c r="AD14" s="17">
        <f>IF(AND(Участники!$A14&lt;&gt;"",OR($N$21&lt;$N14,AND($N$21=$N14,$O$21&lt;$O14))),1,"")</f>
        <v>1</v>
      </c>
      <c r="AE14" s="17" t="str">
        <f>IF(AND(Участники!$A14&lt;&gt;"",OR($N$22&lt;$N14,AND($N$22=$N14,$O$22&lt;$O14))),1,"")</f>
        <v/>
      </c>
      <c r="AF14" s="17" t="str">
        <f>IF(AND(Участники!$A14&lt;&gt;"",OR($N$23&lt;$N14,AND($N$23=$N14,$O$23&lt;$O14))),1,"")</f>
        <v/>
      </c>
      <c r="AG14" s="17" t="str">
        <f>IF(AND(Участники!$A14&lt;&gt;"",OR($N$24&lt;$N14,AND($N$24=$N14,$O$24&lt;$O14))),1,"")</f>
        <v/>
      </c>
      <c r="AH14" s="17">
        <f>IF(AND(Участники!$A14&lt;&gt;"",OR($N$25&lt;$N14,AND($N$25=$N14,$O$25&lt;$O14))),1,"")</f>
        <v>1</v>
      </c>
      <c r="AI14" s="17" t="str">
        <f>IF(AND(Участники!$A14&lt;&gt;"",OR($N$26&lt;$N14,AND($N$26=$N14,$O$26&lt;$O14))),1,"")</f>
        <v/>
      </c>
      <c r="AJ14" s="17" t="str">
        <f>IF(AND(Участники!$A14&lt;&gt;"",OR($N$27&lt;$N14,AND($N$27=$N14,$O$27&lt;$O14))),1,"")</f>
        <v/>
      </c>
      <c r="AK14" s="17">
        <f>IF(AND(Участники!$A14&lt;&gt;"",OR($N$28&lt;$N14,AND($N$28=$N14,$O$28&lt;$O14))),1,"")</f>
        <v>1</v>
      </c>
      <c r="AL14" s="17">
        <f>IF(AND(Участники!$A14&lt;&gt;"",OR($N$29&lt;$N14,AND($N$29=$N14,$O$29&lt;$O14))),1,"")</f>
        <v>1</v>
      </c>
      <c r="AM14" s="17" t="str">
        <f>IF(AND(Участники!$A14&lt;&gt;"",OR($N$30&lt;$N14,AND($N$30=$N14,$O$30&lt;$O14))),1,"")</f>
        <v/>
      </c>
      <c r="AN14" s="17">
        <f>IF(AND(Участники!$A14&lt;&gt;"",OR($N$31&lt;$N14,AND($N$31=$N14,$O$31&lt;$O14))),1,"")</f>
        <v>1</v>
      </c>
      <c r="AO14" s="17" t="str">
        <f>IF(AND(Участники!$A14&lt;&gt;"",OR($N$32&lt;$N14,AND($N$32=$N14,$O$32&lt;$O14))),1,"")</f>
        <v/>
      </c>
      <c r="AP14" s="17" t="str">
        <f>IF(AND(Участники!$A14&lt;&gt;"",OR($N$33&lt;$N14,AND($N$33=$N14,$O$33&lt;$O14))),1,"")</f>
        <v/>
      </c>
      <c r="AQ14" s="17" t="str">
        <f>IF(AND(Участники!$A14&lt;&gt;"",OR($N$34&lt;$N14,AND($N$34=$N14,$O$34&lt;$O14))),1,"")</f>
        <v/>
      </c>
      <c r="AR14" s="17">
        <f>IF(AND(Участники!$A14&lt;&gt;"",OR($N$35&lt;$N14,AND($N$35=$N14,$O$35&lt;$O14))),1,"")</f>
        <v>1</v>
      </c>
      <c r="AS14" s="17">
        <f>IF(AND(Участники!$A14&lt;&gt;"",OR($N$36&lt;$N14,AND($N$36=$N14,$O$36&lt;$O14))),1,"")</f>
        <v>1</v>
      </c>
      <c r="AT14" s="17">
        <f>IF(AND(Участники!$A14&lt;&gt;"",OR($N$37&lt;$N14,AND($N$37=$N14,$O$37&lt;$O14))),1,"")</f>
        <v>1</v>
      </c>
      <c r="AU14" s="17">
        <f>IF(AND(Участники!$A14&lt;&gt;"",OR($N$38&lt;$N14,AND($N$38=$N14,$O$38&lt;$O14))),1,"")</f>
        <v>1</v>
      </c>
      <c r="AV14" s="17">
        <f>IF(AND(Участники!$A14&lt;&gt;"",OR($N$39&lt;$N14,AND($N$39=$N14,$O$39&lt;$O14))),1,"")</f>
        <v>1</v>
      </c>
      <c r="AW14" s="17" t="str">
        <f>IF(AND(Участники!$A14&lt;&gt;"",OR($N$40&lt;$N14,AND($N$40=$N14,$O$40&lt;$O14))),1,"")</f>
        <v/>
      </c>
      <c r="AX14" s="17" t="str">
        <f>IF(AND(Участники!$A14&lt;&gt;"",OR($N$41&lt;$N14,AND($N$41=$N14,$O$41&lt;$O14))),1,"")</f>
        <v/>
      </c>
      <c r="AY14" s="17" t="str">
        <f>IF(AND(Участники!$A14&lt;&gt;"",OR($N$42&lt;$N14,AND($N$42=$N14,$O$42&lt;$O14))),1,"")</f>
        <v/>
      </c>
      <c r="AZ14" s="17" t="str">
        <f>IF(AND(Участники!$A14&lt;&gt;"",OR($N$43&lt;$N14,AND($N$43=$N14,$O$43&lt;$O14))),1,"")</f>
        <v/>
      </c>
      <c r="BA14" s="17" t="str">
        <f>IF(AND(Участники!$A14&lt;&gt;"",OR($N$44&lt;$N14,AND($N$44=$N14,$O$44&lt;$O14))),1,"")</f>
        <v/>
      </c>
      <c r="BB14" s="17" t="str">
        <f>IF(AND(Участники!$A14&lt;&gt;"",OR($N$45&lt;$N14,AND($N$45=$N14,$O$45&lt;$O14))),1,"")</f>
        <v/>
      </c>
      <c r="BC14" s="17" t="str">
        <f>IF(AND(Участники!$A14&lt;&gt;"",OR($N$46&lt;$N14,AND($N$46=$N14,$O$46&lt;$O14))),1,"")</f>
        <v/>
      </c>
      <c r="BD14" s="17" t="str">
        <f>IF(AND(Участники!$A14&lt;&gt;"",OR($N$47&lt;$N14,AND($N$47=$N14,$O$47&lt;$O14))),1,"")</f>
        <v/>
      </c>
      <c r="BE14" s="17" t="str">
        <f>IF(AND(Участники!$A14&lt;&gt;"",OR($N$48&lt;$N14,AND($N$48=$N14,$O$48&lt;$O14))),1,"")</f>
        <v/>
      </c>
      <c r="BF14" s="17" t="str">
        <f>IF(AND(Участники!$A14&lt;&gt;"",OR($N$49&lt;$N14,AND($N$49=$N14,$O$49&lt;$O14))),1,"")</f>
        <v/>
      </c>
      <c r="BG14" s="17" t="str">
        <f>IF(AND(Участники!$A14&lt;&gt;"",OR($N$50&lt;$N14,AND($N$50=$N14,$O$50&lt;$O14))),1,"")</f>
        <v/>
      </c>
      <c r="BH14" s="17" t="str">
        <f>IF(AND(Участники!$A14&lt;&gt;"",OR($N$51&lt;$N14,AND($N$51=$N14,$O$51&lt;$O14))),1,"")</f>
        <v/>
      </c>
      <c r="BI14" s="17" t="str">
        <f>IF(AND(Участники!$A14&lt;&gt;"",OR($N$52&lt;$N14,AND($N$52=$N14,$O$52&lt;$O14))),1,"")</f>
        <v/>
      </c>
      <c r="BJ14" s="17" t="str">
        <f>IF(AND(Участники!$A14&lt;&gt;"",OR($N$53&lt;$N14,AND($N$53=$N14,$O$53&lt;$O14))),1,"")</f>
        <v/>
      </c>
      <c r="BK14" s="17" t="str">
        <f>IF(AND(Участники!$A14&lt;&gt;"",OR($N$54&lt;$N14,AND($N$54=$N14,$O$54&lt;$O14))),1,"")</f>
        <v/>
      </c>
      <c r="BL14" s="17" t="str">
        <f>IF(AND(Участники!$A14&lt;&gt;"",OR($N$55&lt;$N14,AND($N$55=$N14,$O$55&lt;$O14))),1,"")</f>
        <v/>
      </c>
      <c r="BM14" s="17" t="str">
        <f>IF(AND(Участники!$A14&lt;&gt;"",OR($N$56&lt;$N14,AND($N$56=$N14,$O$56&lt;$O14))),1,"")</f>
        <v/>
      </c>
      <c r="BN14" s="17" t="str">
        <f>IF(AND(Участники!$A14&lt;&gt;"",OR($N$57&lt;$N14,AND($N$57=$N14,$O$57&lt;$O14))),1,"")</f>
        <v/>
      </c>
      <c r="BO14" s="17" t="str">
        <f>IF(AND(Участники!$A14&lt;&gt;"",OR($N$58&lt;$N14,AND($N$58=$N14,$O$58&lt;$O14))),1,"")</f>
        <v/>
      </c>
      <c r="BP14" s="17" t="str">
        <f>IF(AND(Участники!$A14&lt;&gt;"",OR($N$59&lt;$N14,AND($N$59=$N14,$O$59&lt;$O14))),1,"")</f>
        <v/>
      </c>
      <c r="BQ14" s="17" t="str">
        <f>IF(AND(Участники!$A14&lt;&gt;"",OR($N$60&lt;$N14,AND($N$60=$N14,$O$60&lt;$O14))),1,"")</f>
        <v/>
      </c>
      <c r="BT14" s="17">
        <f>IF(AND(Участники!$A14&lt;&gt;"",OR($N$11&gt;$N14,AND($N$11=$N14,$O$11&gt;$O14))),1,"")</f>
        <v>1</v>
      </c>
      <c r="BU14" s="17" t="str">
        <f>IF(AND(Участники!$A14&lt;&gt;"",OR($N$12&gt;$N14,AND($N$12=$N14,$O$12&gt;$O14))),1,"")</f>
        <v/>
      </c>
      <c r="BV14" s="17">
        <f>IF(AND(Участники!$A14&lt;&gt;"",OR($N$13&gt;$N14,AND($N$13=$N14,$O$13&gt;$O14))),1,"")</f>
        <v>1</v>
      </c>
      <c r="BW14" s="16" t="str">
        <f>IF(AND(Участники!$A14&lt;&gt;"",OR($N$14&gt;$N14,AND($N$14=$N14,$O$14&gt;$O14))),1,"")</f>
        <v/>
      </c>
      <c r="BX14" s="17">
        <f>IF(AND(Участники!$A14&lt;&gt;"",OR($N$15&gt;$N14,AND($N$15=$N14,$O$15&gt;$O14))),1,"")</f>
        <v>1</v>
      </c>
      <c r="BY14" s="17" t="str">
        <f>IF(AND(Участники!$A14&lt;&gt;"",OR($N$16&gt;$N14,AND($N$16=$N14,$O$16&gt;$O14))),1,"")</f>
        <v/>
      </c>
      <c r="BZ14" s="17" t="str">
        <f>IF(AND(Участники!$A14&lt;&gt;"",OR($N$17&gt;$N14,AND($N$17=$N14,$O$17&gt;$O14))),1,"")</f>
        <v/>
      </c>
      <c r="CA14" s="17" t="str">
        <f>IF(AND(Участники!$A14&lt;&gt;"",OR($N$18&gt;$N14,AND($N$18=$N14,$O$18&gt;$O14))),1,"")</f>
        <v/>
      </c>
      <c r="CB14" s="17">
        <f>IF(AND(Участники!$A14&lt;&gt;"",OR($N$19&gt;$N14,AND($N$19=$N14,$O$19&gt;$O14))),1,"")</f>
        <v>1</v>
      </c>
      <c r="CC14" s="17" t="str">
        <f>IF(AND(Участники!$A14&lt;&gt;"",OR($N$20&gt;$N14,AND($N$20=$N14,$O$20&gt;$O14))),1,"")</f>
        <v/>
      </c>
      <c r="CD14" s="17" t="str">
        <f>IF(AND(Участники!$A14&lt;&gt;"",OR($N$21&gt;$N14,AND($N$21=$N14,$O$21&gt;$O14))),1,"")</f>
        <v/>
      </c>
      <c r="CE14" s="17">
        <f>IF(AND(Участники!$A14&lt;&gt;"",OR($N$22&gt;$N14,AND($N$22=$N14,$O$22&gt;$O14))),1,"")</f>
        <v>1</v>
      </c>
      <c r="CF14" s="17">
        <f>IF(AND(Участники!$A14&lt;&gt;"",OR($N$23&gt;$N14,AND($N$23=$N14,$O$23&gt;$O14))),1,"")</f>
        <v>1</v>
      </c>
      <c r="CG14" s="17">
        <f>IF(AND(Участники!$A14&lt;&gt;"",OR($N$24&gt;$N14,AND($N$24=$N14,$O$24&gt;$O14))),1,"")</f>
        <v>1</v>
      </c>
      <c r="CH14" s="17" t="str">
        <f>IF(AND(Участники!$A14&lt;&gt;"",OR($N$25&gt;$N14,AND($N$25=$N14,$O$25&gt;$O14))),1,"")</f>
        <v/>
      </c>
      <c r="CI14" s="17">
        <f>IF(AND(Участники!$A14&lt;&gt;"",OR($N$26&gt;$N14,AND($N$26=$N14,$O$26&gt;$O14))),1,"")</f>
        <v>1</v>
      </c>
      <c r="CJ14" s="17">
        <f>IF(AND(Участники!$A14&lt;&gt;"",OR($N$27&gt;$N14,AND($N$27=$N14,$O$27&gt;$O14))),1,"")</f>
        <v>1</v>
      </c>
      <c r="CK14" s="17" t="str">
        <f>IF(AND(Участники!$A14&lt;&gt;"",OR($N$28&gt;$N14,AND($N$28=$N14,$O$28&gt;$O14))),1,"")</f>
        <v/>
      </c>
      <c r="CL14" s="17" t="str">
        <f>IF(AND(Участники!$A14&lt;&gt;"",OR($N$29&gt;$N14,AND($N$29=$N14,$O$29&gt;$O14))),1,"")</f>
        <v/>
      </c>
      <c r="CM14" s="17">
        <f>IF(AND(Участники!$A14&lt;&gt;"",OR($N$30&gt;$N14,AND($N$30=$N14,$O$30&gt;$O14))),1,"")</f>
        <v>1</v>
      </c>
      <c r="CN14" s="17" t="str">
        <f>IF(AND(Участники!$A14&lt;&gt;"",OR($N$31&gt;$N14,AND($N$31=$N14,$O$31&gt;$O14))),1,"")</f>
        <v/>
      </c>
      <c r="CO14" s="17">
        <f>IF(AND(Участники!$A14&lt;&gt;"",OR($N$32&gt;$N14,AND($N$32=$N14,$O$32&gt;$O14))),1,"")</f>
        <v>1</v>
      </c>
      <c r="CP14" s="17">
        <f>IF(AND(Участники!$A14&lt;&gt;"",OR($N$33&gt;$N14,AND($N$33=$N14,$O$33&gt;$O14))),1,"")</f>
        <v>1</v>
      </c>
      <c r="CQ14" s="17">
        <f>IF(AND(Участники!$A14&lt;&gt;"",OR($N$34&gt;$N14,AND($N$34=$N14,$O$34&gt;$O14))),1,"")</f>
        <v>1</v>
      </c>
      <c r="CR14" s="17" t="str">
        <f>IF(AND(Участники!$A14&lt;&gt;"",OR($N$35&gt;$N14,AND($N$35=$N14,$O$35&gt;$O14))),1,"")</f>
        <v/>
      </c>
      <c r="CS14" s="17" t="str">
        <f>IF(AND(Участники!$A14&lt;&gt;"",OR($N$36&gt;$N14,AND($N$36=$N14,$O$36&gt;$O14))),1,"")</f>
        <v/>
      </c>
      <c r="CT14" s="17" t="str">
        <f>IF(AND(Участники!$A14&lt;&gt;"",OR($N$37&gt;$N14,AND($N$37=$N14,$O$37&gt;$O14))),1,"")</f>
        <v/>
      </c>
      <c r="CU14" s="17" t="str">
        <f>IF(AND(Участники!$A14&lt;&gt;"",OR($N$38&gt;$N14,AND($N$38=$N14,$O$38&gt;$O14))),1,"")</f>
        <v/>
      </c>
      <c r="CV14" s="17" t="str">
        <f>IF(AND(Участники!$A14&lt;&gt;"",OR($N$39&gt;$N14,AND($N$39=$N14,$O$39&gt;$O14))),1,"")</f>
        <v/>
      </c>
      <c r="CW14" s="17">
        <f>IF(AND(Участники!$A14&lt;&gt;"",OR($N$40&gt;$N14,AND($N$40=$N14,$O$40&gt;$O14))),1,"")</f>
        <v>1</v>
      </c>
      <c r="CX14" s="17">
        <f>IF(AND(Участники!$A14&lt;&gt;"",OR($N$41&gt;$N14,AND($N$41=$N14,$O$41&gt;$O14))),1,"")</f>
        <v>1</v>
      </c>
      <c r="CY14" s="17">
        <f>IF(AND(Участники!$A14&lt;&gt;"",OR($N$42&gt;$N14,AND($N$42=$N14,$O$42&gt;$O14))),1,"")</f>
        <v>1</v>
      </c>
      <c r="CZ14" s="17">
        <f>IF(AND(Участники!$A14&lt;&gt;"",OR($N$43&gt;$N14,AND($N$43=$N14,$O$43&gt;$O14))),1,"")</f>
        <v>1</v>
      </c>
      <c r="DA14" s="17">
        <f>IF(AND(Участники!$A14&lt;&gt;"",OR($N$44&gt;$N14,AND($N$44=$N14,$O$44&gt;$O14))),1,"")</f>
        <v>1</v>
      </c>
      <c r="DB14" s="17">
        <f>IF(AND(Участники!$A14&lt;&gt;"",OR($N$45&gt;$N14,AND($N$45=$N14,$O$45&gt;$O14))),1,"")</f>
        <v>1</v>
      </c>
      <c r="DC14" s="17">
        <f>IF(AND(Участники!$A14&lt;&gt;"",OR($N$46&gt;$N14,AND($N$46=$N14,$O$46&gt;$O14))),1,"")</f>
        <v>1</v>
      </c>
      <c r="DD14" s="17">
        <f>IF(AND(Участники!$A14&lt;&gt;"",OR($N$47&gt;$N14,AND($N$47=$N14,$O$47&gt;$O14))),1,"")</f>
        <v>1</v>
      </c>
      <c r="DE14" s="17">
        <f>IF(AND(Участники!$A14&lt;&gt;"",OR($N$48&gt;$N14,AND($N$48=$N14,$O$48&gt;$O14))),1,"")</f>
        <v>1</v>
      </c>
      <c r="DF14" s="17">
        <f>IF(AND(Участники!$A14&lt;&gt;"",OR($N$49&gt;$N14,AND($N$49=$N14,$O$49&gt;$O14))),1,"")</f>
        <v>1</v>
      </c>
      <c r="DG14" s="17">
        <f>IF(AND(Участники!$A14&lt;&gt;"",OR($N$50&gt;$N14,AND($N$50=$N14,$O$50&gt;$O14))),1,"")</f>
        <v>1</v>
      </c>
      <c r="DH14" s="17">
        <f>IF(AND(Участники!$A14&lt;&gt;"",OR($N$51&gt;$N14,AND($N$51=$N14,$O$51&gt;$O14))),1,"")</f>
        <v>1</v>
      </c>
      <c r="DI14" s="17">
        <f>IF(AND(Участники!$A14&lt;&gt;"",OR($N$52&gt;$N14,AND($N$52=$N14,$O$52&gt;$O14))),1,"")</f>
        <v>1</v>
      </c>
      <c r="DJ14" s="17">
        <f>IF(AND(Участники!$A14&lt;&gt;"",OR($N$53&gt;$N14,AND($N$53=$N14,$O$53&gt;$O14))),1,"")</f>
        <v>1</v>
      </c>
      <c r="DK14" s="17">
        <f>IF(AND(Участники!$A14&lt;&gt;"",OR($N$54&gt;$N14,AND($N$54=$N14,$O$54&gt;$O14))),1,"")</f>
        <v>1</v>
      </c>
      <c r="DL14" s="17">
        <f>IF(AND(Участники!$A14&lt;&gt;"",OR($N$55&gt;$N14,AND($N$55=$N14,$O$55&gt;$O14))),1,"")</f>
        <v>1</v>
      </c>
      <c r="DM14" s="17">
        <f>IF(AND(Участники!$A14&lt;&gt;"",OR($N$56&gt;$N14,AND($N$56=$N14,$O$56&gt;$O14))),1,"")</f>
        <v>1</v>
      </c>
      <c r="DN14" s="17">
        <f>IF(AND(Участники!$A14&lt;&gt;"",OR($N$57&gt;$N14,AND($N$57=$N14,$O$57&gt;$O14))),1,"")</f>
        <v>1</v>
      </c>
      <c r="DO14" s="17">
        <f>IF(AND(Участники!$A14&lt;&gt;"",OR($N$58&gt;$N14,AND($N$58=$N14,$O$58&gt;$O14))),1,"")</f>
        <v>1</v>
      </c>
      <c r="DP14" s="17">
        <f>IF(AND(Участники!$A14&lt;&gt;"",OR($N$59&gt;$N14,AND($N$59=$N14,$O$59&gt;$O14))),1,"")</f>
        <v>1</v>
      </c>
      <c r="DQ14" s="17">
        <f>IF(AND(Участники!$A14&lt;&gt;"",OR($N$60&gt;$N14,AND($N$60=$N14,$O$60&gt;$O14))),1,"")</f>
        <v>1</v>
      </c>
    </row>
    <row r="15" spans="1:121" x14ac:dyDescent="0.25">
      <c r="A15" s="30" t="str">
        <f>IF(Участники!A15="","",Участники!A15)</f>
        <v>Рабы Божьи</v>
      </c>
      <c r="B15" s="52"/>
      <c r="C15" s="52">
        <v>1</v>
      </c>
      <c r="D15" s="52"/>
      <c r="E15" s="52"/>
      <c r="F15" s="64"/>
      <c r="G15" s="52"/>
      <c r="H15" s="52"/>
      <c r="I15" s="52"/>
      <c r="J15" s="52">
        <v>1</v>
      </c>
      <c r="K15" s="52">
        <v>1</v>
      </c>
      <c r="L15" s="52"/>
      <c r="M15" s="52">
        <v>1</v>
      </c>
      <c r="N15" s="31">
        <f>IF(Участники!A15="","",COUNTA(B15:M15))</f>
        <v>4</v>
      </c>
      <c r="O15" s="31">
        <f>IF(Участники!A15="","",SUMPRODUCT(B$8:M$8,B75:M75))</f>
        <v>86</v>
      </c>
      <c r="P15" s="31">
        <f>IF(Участники!A15="","",IF($X$61+1=Участники!$B$6-BX$61,$X$61+1,CONCATENATE($X$61+1,"-",Участники!$B$6-BX$61)))</f>
        <v>9</v>
      </c>
      <c r="T15" s="17" t="str">
        <f>IF(AND(Участники!$A15&lt;&gt;"",OR($N$11&lt;$N15,AND($N$11=$N15,$O$11&lt;$O15))),1,"")</f>
        <v/>
      </c>
      <c r="U15" s="17">
        <f>IF(AND(Участники!$A15&lt;&gt;"",OR($N$12&lt;$N15,AND($N$12=$N15,$O$12&lt;$O15))),1,"")</f>
        <v>1</v>
      </c>
      <c r="V15" s="17">
        <f>IF(AND(Участники!$A15&lt;&gt;"",OR($N$13&lt;$N15,AND($N$13=$N15,$O$13&lt;$O15))),1,"")</f>
        <v>1</v>
      </c>
      <c r="W15" s="17">
        <f>IF(AND(Участники!$A15&lt;&gt;"",OR($N$14&lt;$N15,AND($N$14=$N15,$O$14&lt;$O15))),1,"")</f>
        <v>1</v>
      </c>
      <c r="X15" s="16" t="str">
        <f>IF(AND(Участники!$A15&lt;&gt;"",OR($N$15&lt;$N15,AND($N$15=$N15,$O$15&lt;$O15))),1,"")</f>
        <v/>
      </c>
      <c r="Y15" s="17">
        <f>IF(AND(Участники!$A15&lt;&gt;"",OR($N$16&lt;$N15,AND($N$16=$N15,$O$16&lt;$O15))),1,"")</f>
        <v>1</v>
      </c>
      <c r="Z15" s="17">
        <f>IF(AND(Участники!$A15&lt;&gt;"",OR($N$17&lt;$N15,AND($N$17=$N15,$O$17&lt;$O15))),1,"")</f>
        <v>1</v>
      </c>
      <c r="AA15" s="17">
        <f>IF(AND(Участники!$A15&lt;&gt;"",OR($N$18&lt;$N15,AND($N$18=$N15,$O$18&lt;$O15))),1,"")</f>
        <v>1</v>
      </c>
      <c r="AB15" s="17">
        <f>IF(AND(Участники!$A15&lt;&gt;"",OR($N$19&lt;$N15,AND($N$19=$N15,$O$19&lt;$O15))),1,"")</f>
        <v>1</v>
      </c>
      <c r="AC15" s="17">
        <f>IF(AND(Участники!$A15&lt;&gt;"",OR($N$20&lt;$N15,AND($N$20=$N15,$O$20&lt;$O15))),1,"")</f>
        <v>1</v>
      </c>
      <c r="AD15" s="17">
        <f>IF(AND(Участники!$A15&lt;&gt;"",OR($N$21&lt;$N15,AND($N$21=$N15,$O$21&lt;$O15))),1,"")</f>
        <v>1</v>
      </c>
      <c r="AE15" s="17">
        <f>IF(AND(Участники!$A15&lt;&gt;"",OR($N$22&lt;$N15,AND($N$22=$N15,$O$22&lt;$O15))),1,"")</f>
        <v>1</v>
      </c>
      <c r="AF15" s="17" t="str">
        <f>IF(AND(Участники!$A15&lt;&gt;"",OR($N$23&lt;$N15,AND($N$23=$N15,$O$23&lt;$O15))),1,"")</f>
        <v/>
      </c>
      <c r="AG15" s="17" t="str">
        <f>IF(AND(Участники!$A15&lt;&gt;"",OR($N$24&lt;$N15,AND($N$24=$N15,$O$24&lt;$O15))),1,"")</f>
        <v/>
      </c>
      <c r="AH15" s="17">
        <f>IF(AND(Участники!$A15&lt;&gt;"",OR($N$25&lt;$N15,AND($N$25=$N15,$O$25&lt;$O15))),1,"")</f>
        <v>1</v>
      </c>
      <c r="AI15" s="17" t="str">
        <f>IF(AND(Участники!$A15&lt;&gt;"",OR($N$26&lt;$N15,AND($N$26=$N15,$O$26&lt;$O15))),1,"")</f>
        <v/>
      </c>
      <c r="AJ15" s="17" t="str">
        <f>IF(AND(Участники!$A15&lt;&gt;"",OR($N$27&lt;$N15,AND($N$27=$N15,$O$27&lt;$O15))),1,"")</f>
        <v/>
      </c>
      <c r="AK15" s="17">
        <f>IF(AND(Участники!$A15&lt;&gt;"",OR($N$28&lt;$N15,AND($N$28=$N15,$O$28&lt;$O15))),1,"")</f>
        <v>1</v>
      </c>
      <c r="AL15" s="17">
        <f>IF(AND(Участники!$A15&lt;&gt;"",OR($N$29&lt;$N15,AND($N$29=$N15,$O$29&lt;$O15))),1,"")</f>
        <v>1</v>
      </c>
      <c r="AM15" s="17">
        <f>IF(AND(Участники!$A15&lt;&gt;"",OR($N$30&lt;$N15,AND($N$30=$N15,$O$30&lt;$O15))),1,"")</f>
        <v>1</v>
      </c>
      <c r="AN15" s="17">
        <f>IF(AND(Участники!$A15&lt;&gt;"",OR($N$31&lt;$N15,AND($N$31=$N15,$O$31&lt;$O15))),1,"")</f>
        <v>1</v>
      </c>
      <c r="AO15" s="17" t="str">
        <f>IF(AND(Участники!$A15&lt;&gt;"",OR($N$32&lt;$N15,AND($N$32=$N15,$O$32&lt;$O15))),1,"")</f>
        <v/>
      </c>
      <c r="AP15" s="17">
        <f>IF(AND(Участники!$A15&lt;&gt;"",OR($N$33&lt;$N15,AND($N$33=$N15,$O$33&lt;$O15))),1,"")</f>
        <v>1</v>
      </c>
      <c r="AQ15" s="17" t="str">
        <f>IF(AND(Участники!$A15&lt;&gt;"",OR($N$34&lt;$N15,AND($N$34=$N15,$O$34&lt;$O15))),1,"")</f>
        <v/>
      </c>
      <c r="AR15" s="17">
        <f>IF(AND(Участники!$A15&lt;&gt;"",OR($N$35&lt;$N15,AND($N$35=$N15,$O$35&lt;$O15))),1,"")</f>
        <v>1</v>
      </c>
      <c r="AS15" s="17">
        <f>IF(AND(Участники!$A15&lt;&gt;"",OR($N$36&lt;$N15,AND($N$36=$N15,$O$36&lt;$O15))),1,"")</f>
        <v>1</v>
      </c>
      <c r="AT15" s="17">
        <f>IF(AND(Участники!$A15&lt;&gt;"",OR($N$37&lt;$N15,AND($N$37=$N15,$O$37&lt;$O15))),1,"")</f>
        <v>1</v>
      </c>
      <c r="AU15" s="17">
        <f>IF(AND(Участники!$A15&lt;&gt;"",OR($N$38&lt;$N15,AND($N$38=$N15,$O$38&lt;$O15))),1,"")</f>
        <v>1</v>
      </c>
      <c r="AV15" s="17">
        <f>IF(AND(Участники!$A15&lt;&gt;"",OR($N$39&lt;$N15,AND($N$39=$N15,$O$39&lt;$O15))),1,"")</f>
        <v>1</v>
      </c>
      <c r="AW15" s="17" t="str">
        <f>IF(AND(Участники!$A15&lt;&gt;"",OR($N$40&lt;$N15,AND($N$40=$N15,$O$40&lt;$O15))),1,"")</f>
        <v/>
      </c>
      <c r="AX15" s="17" t="str">
        <f>IF(AND(Участники!$A15&lt;&gt;"",OR($N$41&lt;$N15,AND($N$41=$N15,$O$41&lt;$O15))),1,"")</f>
        <v/>
      </c>
      <c r="AY15" s="17" t="str">
        <f>IF(AND(Участники!$A15&lt;&gt;"",OR($N$42&lt;$N15,AND($N$42=$N15,$O$42&lt;$O15))),1,"")</f>
        <v/>
      </c>
      <c r="AZ15" s="17" t="str">
        <f>IF(AND(Участники!$A15&lt;&gt;"",OR($N$43&lt;$N15,AND($N$43=$N15,$O$43&lt;$O15))),1,"")</f>
        <v/>
      </c>
      <c r="BA15" s="17" t="str">
        <f>IF(AND(Участники!$A15&lt;&gt;"",OR($N$44&lt;$N15,AND($N$44=$N15,$O$44&lt;$O15))),1,"")</f>
        <v/>
      </c>
      <c r="BB15" s="17" t="str">
        <f>IF(AND(Участники!$A15&lt;&gt;"",OR($N$45&lt;$N15,AND($N$45=$N15,$O$45&lt;$O15))),1,"")</f>
        <v/>
      </c>
      <c r="BC15" s="17" t="str">
        <f>IF(AND(Участники!$A15&lt;&gt;"",OR($N$46&lt;$N15,AND($N$46=$N15,$O$46&lt;$O15))),1,"")</f>
        <v/>
      </c>
      <c r="BD15" s="17" t="str">
        <f>IF(AND(Участники!$A15&lt;&gt;"",OR($N$47&lt;$N15,AND($N$47=$N15,$O$47&lt;$O15))),1,"")</f>
        <v/>
      </c>
      <c r="BE15" s="17" t="str">
        <f>IF(AND(Участники!$A15&lt;&gt;"",OR($N$48&lt;$N15,AND($N$48=$N15,$O$48&lt;$O15))),1,"")</f>
        <v/>
      </c>
      <c r="BF15" s="17" t="str">
        <f>IF(AND(Участники!$A15&lt;&gt;"",OR($N$49&lt;$N15,AND($N$49=$N15,$O$49&lt;$O15))),1,"")</f>
        <v/>
      </c>
      <c r="BG15" s="17" t="str">
        <f>IF(AND(Участники!$A15&lt;&gt;"",OR($N$50&lt;$N15,AND($N$50=$N15,$O$50&lt;$O15))),1,"")</f>
        <v/>
      </c>
      <c r="BH15" s="17" t="str">
        <f>IF(AND(Участники!$A15&lt;&gt;"",OR($N$51&lt;$N15,AND($N$51=$N15,$O$51&lt;$O15))),1,"")</f>
        <v/>
      </c>
      <c r="BI15" s="17" t="str">
        <f>IF(AND(Участники!$A15&lt;&gt;"",OR($N$52&lt;$N15,AND($N$52=$N15,$O$52&lt;$O15))),1,"")</f>
        <v/>
      </c>
      <c r="BJ15" s="17" t="str">
        <f>IF(AND(Участники!$A15&lt;&gt;"",OR($N$53&lt;$N15,AND($N$53=$N15,$O$53&lt;$O15))),1,"")</f>
        <v/>
      </c>
      <c r="BK15" s="17" t="str">
        <f>IF(AND(Участники!$A15&lt;&gt;"",OR($N$54&lt;$N15,AND($N$54=$N15,$O$54&lt;$O15))),1,"")</f>
        <v/>
      </c>
      <c r="BL15" s="17" t="str">
        <f>IF(AND(Участники!$A15&lt;&gt;"",OR($N$55&lt;$N15,AND($N$55=$N15,$O$55&lt;$O15))),1,"")</f>
        <v/>
      </c>
      <c r="BM15" s="17" t="str">
        <f>IF(AND(Участники!$A15&lt;&gt;"",OR($N$56&lt;$N15,AND($N$56=$N15,$O$56&lt;$O15))),1,"")</f>
        <v/>
      </c>
      <c r="BN15" s="17" t="str">
        <f>IF(AND(Участники!$A15&lt;&gt;"",OR($N$57&lt;$N15,AND($N$57=$N15,$O$57&lt;$O15))),1,"")</f>
        <v/>
      </c>
      <c r="BO15" s="17" t="str">
        <f>IF(AND(Участники!$A15&lt;&gt;"",OR($N$58&lt;$N15,AND($N$58=$N15,$O$58&lt;$O15))),1,"")</f>
        <v/>
      </c>
      <c r="BP15" s="17" t="str">
        <f>IF(AND(Участники!$A15&lt;&gt;"",OR($N$59&lt;$N15,AND($N$59=$N15,$O$59&lt;$O15))),1,"")</f>
        <v/>
      </c>
      <c r="BQ15" s="17" t="str">
        <f>IF(AND(Участники!$A15&lt;&gt;"",OR($N$60&lt;$N15,AND($N$60=$N15,$O$60&lt;$O15))),1,"")</f>
        <v/>
      </c>
      <c r="BT15" s="17">
        <f>IF(AND(Участники!$A15&lt;&gt;"",OR($N$11&gt;$N15,AND($N$11=$N15,$O$11&gt;$O15))),1,"")</f>
        <v>1</v>
      </c>
      <c r="BU15" s="17" t="str">
        <f>IF(AND(Участники!$A15&lt;&gt;"",OR($N$12&gt;$N15,AND($N$12=$N15,$O$12&gt;$O15))),1,"")</f>
        <v/>
      </c>
      <c r="BV15" s="17" t="str">
        <f>IF(AND(Участники!$A15&lt;&gt;"",OR($N$13&gt;$N15,AND($N$13=$N15,$O$13&gt;$O15))),1,"")</f>
        <v/>
      </c>
      <c r="BW15" s="17" t="str">
        <f>IF(AND(Участники!$A15&lt;&gt;"",OR($N$14&gt;$N15,AND($N$14=$N15,$O$14&gt;$O15))),1,"")</f>
        <v/>
      </c>
      <c r="BX15" s="16" t="str">
        <f>IF(AND(Участники!$A15&lt;&gt;"",OR($N$15&gt;$N15,AND($N$15=$N15,$O$15&gt;$O15))),1,"")</f>
        <v/>
      </c>
      <c r="BY15" s="17" t="str">
        <f>IF(AND(Участники!$A15&lt;&gt;"",OR($N$16&gt;$N15,AND($N$16=$N15,$O$16&gt;$O15))),1,"")</f>
        <v/>
      </c>
      <c r="BZ15" s="17" t="str">
        <f>IF(AND(Участники!$A15&lt;&gt;"",OR($N$17&gt;$N15,AND($N$17=$N15,$O$17&gt;$O15))),1,"")</f>
        <v/>
      </c>
      <c r="CA15" s="17" t="str">
        <f>IF(AND(Участники!$A15&lt;&gt;"",OR($N$18&gt;$N15,AND($N$18=$N15,$O$18&gt;$O15))),1,"")</f>
        <v/>
      </c>
      <c r="CB15" s="17" t="str">
        <f>IF(AND(Участники!$A15&lt;&gt;"",OR($N$19&gt;$N15,AND($N$19=$N15,$O$19&gt;$O15))),1,"")</f>
        <v/>
      </c>
      <c r="CC15" s="17" t="str">
        <f>IF(AND(Участники!$A15&lt;&gt;"",OR($N$20&gt;$N15,AND($N$20=$N15,$O$20&gt;$O15))),1,"")</f>
        <v/>
      </c>
      <c r="CD15" s="17" t="str">
        <f>IF(AND(Участники!$A15&lt;&gt;"",OR($N$21&gt;$N15,AND($N$21=$N15,$O$21&gt;$O15))),1,"")</f>
        <v/>
      </c>
      <c r="CE15" s="17" t="str">
        <f>IF(AND(Участники!$A15&lt;&gt;"",OR($N$22&gt;$N15,AND($N$22=$N15,$O$22&gt;$O15))),1,"")</f>
        <v/>
      </c>
      <c r="CF15" s="17">
        <f>IF(AND(Участники!$A15&lt;&gt;"",OR($N$23&gt;$N15,AND($N$23=$N15,$O$23&gt;$O15))),1,"")</f>
        <v>1</v>
      </c>
      <c r="CG15" s="17">
        <f>IF(AND(Участники!$A15&lt;&gt;"",OR($N$24&gt;$N15,AND($N$24=$N15,$O$24&gt;$O15))),1,"")</f>
        <v>1</v>
      </c>
      <c r="CH15" s="17" t="str">
        <f>IF(AND(Участники!$A15&lt;&gt;"",OR($N$25&gt;$N15,AND($N$25=$N15,$O$25&gt;$O15))),1,"")</f>
        <v/>
      </c>
      <c r="CI15" s="17">
        <f>IF(AND(Участники!$A15&lt;&gt;"",OR($N$26&gt;$N15,AND($N$26=$N15,$O$26&gt;$O15))),1,"")</f>
        <v>1</v>
      </c>
      <c r="CJ15" s="17">
        <f>IF(AND(Участники!$A15&lt;&gt;"",OR($N$27&gt;$N15,AND($N$27=$N15,$O$27&gt;$O15))),1,"")</f>
        <v>1</v>
      </c>
      <c r="CK15" s="17" t="str">
        <f>IF(AND(Участники!$A15&lt;&gt;"",OR($N$28&gt;$N15,AND($N$28=$N15,$O$28&gt;$O15))),1,"")</f>
        <v/>
      </c>
      <c r="CL15" s="17" t="str">
        <f>IF(AND(Участники!$A15&lt;&gt;"",OR($N$29&gt;$N15,AND($N$29=$N15,$O$29&gt;$O15))),1,"")</f>
        <v/>
      </c>
      <c r="CM15" s="17" t="str">
        <f>IF(AND(Участники!$A15&lt;&gt;"",OR($N$30&gt;$N15,AND($N$30=$N15,$O$30&gt;$O15))),1,"")</f>
        <v/>
      </c>
      <c r="CN15" s="17" t="str">
        <f>IF(AND(Участники!$A15&lt;&gt;"",OR($N$31&gt;$N15,AND($N$31=$N15,$O$31&gt;$O15))),1,"")</f>
        <v/>
      </c>
      <c r="CO15" s="17">
        <f>IF(AND(Участники!$A15&lt;&gt;"",OR($N$32&gt;$N15,AND($N$32=$N15,$O$32&gt;$O15))),1,"")</f>
        <v>1</v>
      </c>
      <c r="CP15" s="17" t="str">
        <f>IF(AND(Участники!$A15&lt;&gt;"",OR($N$33&gt;$N15,AND($N$33=$N15,$O$33&gt;$O15))),1,"")</f>
        <v/>
      </c>
      <c r="CQ15" s="17">
        <f>IF(AND(Участники!$A15&lt;&gt;"",OR($N$34&gt;$N15,AND($N$34=$N15,$O$34&gt;$O15))),1,"")</f>
        <v>1</v>
      </c>
      <c r="CR15" s="17" t="str">
        <f>IF(AND(Участники!$A15&lt;&gt;"",OR($N$35&gt;$N15,AND($N$35=$N15,$O$35&gt;$O15))),1,"")</f>
        <v/>
      </c>
      <c r="CS15" s="17" t="str">
        <f>IF(AND(Участники!$A15&lt;&gt;"",OR($N$36&gt;$N15,AND($N$36=$N15,$O$36&gt;$O15))),1,"")</f>
        <v/>
      </c>
      <c r="CT15" s="17" t="str">
        <f>IF(AND(Участники!$A15&lt;&gt;"",OR($N$37&gt;$N15,AND($N$37=$N15,$O$37&gt;$O15))),1,"")</f>
        <v/>
      </c>
      <c r="CU15" s="17" t="str">
        <f>IF(AND(Участники!$A15&lt;&gt;"",OR($N$38&gt;$N15,AND($N$38=$N15,$O$38&gt;$O15))),1,"")</f>
        <v/>
      </c>
      <c r="CV15" s="17" t="str">
        <f>IF(AND(Участники!$A15&lt;&gt;"",OR($N$39&gt;$N15,AND($N$39=$N15,$O$39&gt;$O15))),1,"")</f>
        <v/>
      </c>
      <c r="CW15" s="17">
        <f>IF(AND(Участники!$A15&lt;&gt;"",OR($N$40&gt;$N15,AND($N$40=$N15,$O$40&gt;$O15))),1,"")</f>
        <v>1</v>
      </c>
      <c r="CX15" s="17">
        <f>IF(AND(Участники!$A15&lt;&gt;"",OR($N$41&gt;$N15,AND($N$41=$N15,$O$41&gt;$O15))),1,"")</f>
        <v>1</v>
      </c>
      <c r="CY15" s="17">
        <f>IF(AND(Участники!$A15&lt;&gt;"",OR($N$42&gt;$N15,AND($N$42=$N15,$O$42&gt;$O15))),1,"")</f>
        <v>1</v>
      </c>
      <c r="CZ15" s="17">
        <f>IF(AND(Участники!$A15&lt;&gt;"",OR($N$43&gt;$N15,AND($N$43=$N15,$O$43&gt;$O15))),1,"")</f>
        <v>1</v>
      </c>
      <c r="DA15" s="17">
        <f>IF(AND(Участники!$A15&lt;&gt;"",OR($N$44&gt;$N15,AND($N$44=$N15,$O$44&gt;$O15))),1,"")</f>
        <v>1</v>
      </c>
      <c r="DB15" s="17">
        <f>IF(AND(Участники!$A15&lt;&gt;"",OR($N$45&gt;$N15,AND($N$45=$N15,$O$45&gt;$O15))),1,"")</f>
        <v>1</v>
      </c>
      <c r="DC15" s="17">
        <f>IF(AND(Участники!$A15&lt;&gt;"",OR($N$46&gt;$N15,AND($N$46=$N15,$O$46&gt;$O15))),1,"")</f>
        <v>1</v>
      </c>
      <c r="DD15" s="17">
        <f>IF(AND(Участники!$A15&lt;&gt;"",OR($N$47&gt;$N15,AND($N$47=$N15,$O$47&gt;$O15))),1,"")</f>
        <v>1</v>
      </c>
      <c r="DE15" s="17">
        <f>IF(AND(Участники!$A15&lt;&gt;"",OR($N$48&gt;$N15,AND($N$48=$N15,$O$48&gt;$O15))),1,"")</f>
        <v>1</v>
      </c>
      <c r="DF15" s="17">
        <f>IF(AND(Участники!$A15&lt;&gt;"",OR($N$49&gt;$N15,AND($N$49=$N15,$O$49&gt;$O15))),1,"")</f>
        <v>1</v>
      </c>
      <c r="DG15" s="17">
        <f>IF(AND(Участники!$A15&lt;&gt;"",OR($N$50&gt;$N15,AND($N$50=$N15,$O$50&gt;$O15))),1,"")</f>
        <v>1</v>
      </c>
      <c r="DH15" s="17">
        <f>IF(AND(Участники!$A15&lt;&gt;"",OR($N$51&gt;$N15,AND($N$51=$N15,$O$51&gt;$O15))),1,"")</f>
        <v>1</v>
      </c>
      <c r="DI15" s="17">
        <f>IF(AND(Участники!$A15&lt;&gt;"",OR($N$52&gt;$N15,AND($N$52=$N15,$O$52&gt;$O15))),1,"")</f>
        <v>1</v>
      </c>
      <c r="DJ15" s="17">
        <f>IF(AND(Участники!$A15&lt;&gt;"",OR($N$53&gt;$N15,AND($N$53=$N15,$O$53&gt;$O15))),1,"")</f>
        <v>1</v>
      </c>
      <c r="DK15" s="17">
        <f>IF(AND(Участники!$A15&lt;&gt;"",OR($N$54&gt;$N15,AND($N$54=$N15,$O$54&gt;$O15))),1,"")</f>
        <v>1</v>
      </c>
      <c r="DL15" s="17">
        <f>IF(AND(Участники!$A15&lt;&gt;"",OR($N$55&gt;$N15,AND($N$55=$N15,$O$55&gt;$O15))),1,"")</f>
        <v>1</v>
      </c>
      <c r="DM15" s="17">
        <f>IF(AND(Участники!$A15&lt;&gt;"",OR($N$56&gt;$N15,AND($N$56=$N15,$O$56&gt;$O15))),1,"")</f>
        <v>1</v>
      </c>
      <c r="DN15" s="17">
        <f>IF(AND(Участники!$A15&lt;&gt;"",OR($N$57&gt;$N15,AND($N$57=$N15,$O$57&gt;$O15))),1,"")</f>
        <v>1</v>
      </c>
      <c r="DO15" s="17">
        <f>IF(AND(Участники!$A15&lt;&gt;"",OR($N$58&gt;$N15,AND($N$58=$N15,$O$58&gt;$O15))),1,"")</f>
        <v>1</v>
      </c>
      <c r="DP15" s="17">
        <f>IF(AND(Участники!$A15&lt;&gt;"",OR($N$59&gt;$N15,AND($N$59=$N15,$O$59&gt;$O15))),1,"")</f>
        <v>1</v>
      </c>
      <c r="DQ15" s="17">
        <f>IF(AND(Участники!$A15&lt;&gt;"",OR($N$60&gt;$N15,AND($N$60=$N15,$O$60&gt;$O15))),1,"")</f>
        <v>1</v>
      </c>
    </row>
    <row r="16" spans="1:121" x14ac:dyDescent="0.25">
      <c r="A16" s="29" t="str">
        <f>IF(Участники!A16="","",Участники!A16)</f>
        <v>Стас</v>
      </c>
      <c r="B16" s="52"/>
      <c r="C16" s="52"/>
      <c r="D16" s="52"/>
      <c r="E16" s="52"/>
      <c r="F16" s="64"/>
      <c r="G16" s="52"/>
      <c r="H16" s="52"/>
      <c r="I16" s="52"/>
      <c r="J16" s="52"/>
      <c r="K16" s="52"/>
      <c r="L16" s="52">
        <v>1</v>
      </c>
      <c r="M16" s="52"/>
      <c r="N16" s="15">
        <f>IF(Участники!A16="","",COUNTA(B16:M16))</f>
        <v>1</v>
      </c>
      <c r="O16" s="15">
        <f>IF(Участники!A16="","",SUMPRODUCT(B$8:M$8,B76:M76))</f>
        <v>15</v>
      </c>
      <c r="P16" s="15" t="str">
        <f>IF(Участники!A16="","",IF($Y$61+1=Участники!$B$6-BY$61,$Y$61+1,CONCATENATE($Y$61+1,"-",Участники!$B$6-BY$61)))</f>
        <v>29-30</v>
      </c>
      <c r="T16" s="17" t="str">
        <f>IF(AND(Участники!$A16&lt;&gt;"",OR($N$11&lt;$N16,AND($N$11=$N16,$O$11&lt;$O16))),1,"")</f>
        <v/>
      </c>
      <c r="U16" s="17" t="str">
        <f>IF(AND(Участники!$A16&lt;&gt;"",OR($N$12&lt;$N16,AND($N$12=$N16,$O$12&lt;$O16))),1,"")</f>
        <v/>
      </c>
      <c r="V16" s="17" t="str">
        <f>IF(AND(Участники!$A16&lt;&gt;"",OR($N$13&lt;$N16,AND($N$13=$N16,$O$13&lt;$O16))),1,"")</f>
        <v/>
      </c>
      <c r="W16" s="17" t="str">
        <f>IF(AND(Участники!$A16&lt;&gt;"",OR($N$14&lt;$N16,AND($N$14=$N16,$O$14&lt;$O16))),1,"")</f>
        <v/>
      </c>
      <c r="X16" s="17" t="str">
        <f>IF(AND(Участники!$A16&lt;&gt;"",OR($N$15&lt;$N16,AND($N$15=$N16,$O$15&lt;$O16))),1,"")</f>
        <v/>
      </c>
      <c r="Y16" s="16" t="str">
        <f>IF(AND(Участники!$A16&lt;&gt;"",OR($N$16&lt;$N16,AND($N$16=$N16,$O$16&lt;$O16))),1,"")</f>
        <v/>
      </c>
      <c r="Z16" s="17" t="str">
        <f>IF(AND(Участники!$A16&lt;&gt;"",OR($N$17&lt;$N16,AND($N$17=$N16,$O$17&lt;$O16))),1,"")</f>
        <v/>
      </c>
      <c r="AA16" s="17" t="str">
        <f>IF(AND(Участники!$A16&lt;&gt;"",OR($N$18&lt;$N16,AND($N$18=$N16,$O$18&lt;$O16))),1,"")</f>
        <v/>
      </c>
      <c r="AB16" s="17" t="str">
        <f>IF(AND(Участники!$A16&lt;&gt;"",OR($N$19&lt;$N16,AND($N$19=$N16,$O$19&lt;$O16))),1,"")</f>
        <v/>
      </c>
      <c r="AC16" s="17" t="str">
        <f>IF(AND(Участники!$A16&lt;&gt;"",OR($N$20&lt;$N16,AND($N$20=$N16,$O$20&lt;$O16))),1,"")</f>
        <v/>
      </c>
      <c r="AD16" s="17" t="str">
        <f>IF(AND(Участники!$A16&lt;&gt;"",OR($N$21&lt;$N16,AND($N$21=$N16,$O$21&lt;$O16))),1,"")</f>
        <v/>
      </c>
      <c r="AE16" s="17" t="str">
        <f>IF(AND(Участники!$A16&lt;&gt;"",OR($N$22&lt;$N16,AND($N$22=$N16,$O$22&lt;$O16))),1,"")</f>
        <v/>
      </c>
      <c r="AF16" s="17" t="str">
        <f>IF(AND(Участники!$A16&lt;&gt;"",OR($N$23&lt;$N16,AND($N$23=$N16,$O$23&lt;$O16))),1,"")</f>
        <v/>
      </c>
      <c r="AG16" s="17" t="str">
        <f>IF(AND(Участники!$A16&lt;&gt;"",OR($N$24&lt;$N16,AND($N$24=$N16,$O$24&lt;$O16))),1,"")</f>
        <v/>
      </c>
      <c r="AH16" s="17" t="str">
        <f>IF(AND(Участники!$A16&lt;&gt;"",OR($N$25&lt;$N16,AND($N$25=$N16,$O$25&lt;$O16))),1,"")</f>
        <v/>
      </c>
      <c r="AI16" s="17" t="str">
        <f>IF(AND(Участники!$A16&lt;&gt;"",OR($N$26&lt;$N16,AND($N$26=$N16,$O$26&lt;$O16))),1,"")</f>
        <v/>
      </c>
      <c r="AJ16" s="17" t="str">
        <f>IF(AND(Участники!$A16&lt;&gt;"",OR($N$27&lt;$N16,AND($N$27=$N16,$O$27&lt;$O16))),1,"")</f>
        <v/>
      </c>
      <c r="AK16" s="17" t="str">
        <f>IF(AND(Участники!$A16&lt;&gt;"",OR($N$28&lt;$N16,AND($N$28=$N16,$O$28&lt;$O16))),1,"")</f>
        <v/>
      </c>
      <c r="AL16" s="17" t="str">
        <f>IF(AND(Участники!$A16&lt;&gt;"",OR($N$29&lt;$N16,AND($N$29=$N16,$O$29&lt;$O16))),1,"")</f>
        <v/>
      </c>
      <c r="AM16" s="17" t="str">
        <f>IF(AND(Участники!$A16&lt;&gt;"",OR($N$30&lt;$N16,AND($N$30=$N16,$O$30&lt;$O16))),1,"")</f>
        <v/>
      </c>
      <c r="AN16" s="17" t="str">
        <f>IF(AND(Участники!$A16&lt;&gt;"",OR($N$31&lt;$N16,AND($N$31=$N16,$O$31&lt;$O16))),1,"")</f>
        <v/>
      </c>
      <c r="AO16" s="17" t="str">
        <f>IF(AND(Участники!$A16&lt;&gt;"",OR($N$32&lt;$N16,AND($N$32=$N16,$O$32&lt;$O16))),1,"")</f>
        <v/>
      </c>
      <c r="AP16" s="17" t="str">
        <f>IF(AND(Участники!$A16&lt;&gt;"",OR($N$33&lt;$N16,AND($N$33=$N16,$O$33&lt;$O16))),1,"")</f>
        <v/>
      </c>
      <c r="AQ16" s="17" t="str">
        <f>IF(AND(Участники!$A16&lt;&gt;"",OR($N$34&lt;$N16,AND($N$34=$N16,$O$34&lt;$O16))),1,"")</f>
        <v/>
      </c>
      <c r="AR16" s="17" t="str">
        <f>IF(AND(Участники!$A16&lt;&gt;"",OR($N$35&lt;$N16,AND($N$35=$N16,$O$35&lt;$O16))),1,"")</f>
        <v/>
      </c>
      <c r="AS16" s="17" t="str">
        <f>IF(AND(Участники!$A16&lt;&gt;"",OR($N$36&lt;$N16,AND($N$36=$N16,$O$36&lt;$O16))),1,"")</f>
        <v/>
      </c>
      <c r="AT16" s="17" t="str">
        <f>IF(AND(Участники!$A16&lt;&gt;"",OR($N$37&lt;$N16,AND($N$37=$N16,$O$37&lt;$O16))),1,"")</f>
        <v/>
      </c>
      <c r="AU16" s="17" t="str">
        <f>IF(AND(Участники!$A16&lt;&gt;"",OR($N$38&lt;$N16,AND($N$38=$N16,$O$38&lt;$O16))),1,"")</f>
        <v/>
      </c>
      <c r="AV16" s="17" t="str">
        <f>IF(AND(Участники!$A16&lt;&gt;"",OR($N$39&lt;$N16,AND($N$39=$N16,$O$39&lt;$O16))),1,"")</f>
        <v/>
      </c>
      <c r="AW16" s="17" t="str">
        <f>IF(AND(Участники!$A16&lt;&gt;"",OR($N$40&lt;$N16,AND($N$40=$N16,$O$40&lt;$O16))),1,"")</f>
        <v/>
      </c>
      <c r="AX16" s="17" t="str">
        <f>IF(AND(Участники!$A16&lt;&gt;"",OR($N$41&lt;$N16,AND($N$41=$N16,$O$41&lt;$O16))),1,"")</f>
        <v/>
      </c>
      <c r="AY16" s="17" t="str">
        <f>IF(AND(Участники!$A16&lt;&gt;"",OR($N$42&lt;$N16,AND($N$42=$N16,$O$42&lt;$O16))),1,"")</f>
        <v/>
      </c>
      <c r="AZ16" s="17" t="str">
        <f>IF(AND(Участники!$A16&lt;&gt;"",OR($N$43&lt;$N16,AND($N$43=$N16,$O$43&lt;$O16))),1,"")</f>
        <v/>
      </c>
      <c r="BA16" s="17" t="str">
        <f>IF(AND(Участники!$A16&lt;&gt;"",OR($N$44&lt;$N16,AND($N$44=$N16,$O$44&lt;$O16))),1,"")</f>
        <v/>
      </c>
      <c r="BB16" s="17" t="str">
        <f>IF(AND(Участники!$A16&lt;&gt;"",OR($N$45&lt;$N16,AND($N$45=$N16,$O$45&lt;$O16))),1,"")</f>
        <v/>
      </c>
      <c r="BC16" s="17" t="str">
        <f>IF(AND(Участники!$A16&lt;&gt;"",OR($N$46&lt;$N16,AND($N$46=$N16,$O$46&lt;$O16))),1,"")</f>
        <v/>
      </c>
      <c r="BD16" s="17" t="str">
        <f>IF(AND(Участники!$A16&lt;&gt;"",OR($N$47&lt;$N16,AND($N$47=$N16,$O$47&lt;$O16))),1,"")</f>
        <v/>
      </c>
      <c r="BE16" s="17" t="str">
        <f>IF(AND(Участники!$A16&lt;&gt;"",OR($N$48&lt;$N16,AND($N$48=$N16,$O$48&lt;$O16))),1,"")</f>
        <v/>
      </c>
      <c r="BF16" s="17" t="str">
        <f>IF(AND(Участники!$A16&lt;&gt;"",OR($N$49&lt;$N16,AND($N$49=$N16,$O$49&lt;$O16))),1,"")</f>
        <v/>
      </c>
      <c r="BG16" s="17" t="str">
        <f>IF(AND(Участники!$A16&lt;&gt;"",OR($N$50&lt;$N16,AND($N$50=$N16,$O$50&lt;$O16))),1,"")</f>
        <v/>
      </c>
      <c r="BH16" s="17" t="str">
        <f>IF(AND(Участники!$A16&lt;&gt;"",OR($N$51&lt;$N16,AND($N$51=$N16,$O$51&lt;$O16))),1,"")</f>
        <v/>
      </c>
      <c r="BI16" s="17" t="str">
        <f>IF(AND(Участники!$A16&lt;&gt;"",OR($N$52&lt;$N16,AND($N$52=$N16,$O$52&lt;$O16))),1,"")</f>
        <v/>
      </c>
      <c r="BJ16" s="17" t="str">
        <f>IF(AND(Участники!$A16&lt;&gt;"",OR($N$53&lt;$N16,AND($N$53=$N16,$O$53&lt;$O16))),1,"")</f>
        <v/>
      </c>
      <c r="BK16" s="17" t="str">
        <f>IF(AND(Участники!$A16&lt;&gt;"",OR($N$54&lt;$N16,AND($N$54=$N16,$O$54&lt;$O16))),1,"")</f>
        <v/>
      </c>
      <c r="BL16" s="17" t="str">
        <f>IF(AND(Участники!$A16&lt;&gt;"",OR($N$55&lt;$N16,AND($N$55=$N16,$O$55&lt;$O16))),1,"")</f>
        <v/>
      </c>
      <c r="BM16" s="17" t="str">
        <f>IF(AND(Участники!$A16&lt;&gt;"",OR($N$56&lt;$N16,AND($N$56=$N16,$O$56&lt;$O16))),1,"")</f>
        <v/>
      </c>
      <c r="BN16" s="17" t="str">
        <f>IF(AND(Участники!$A16&lt;&gt;"",OR($N$57&lt;$N16,AND($N$57=$N16,$O$57&lt;$O16))),1,"")</f>
        <v/>
      </c>
      <c r="BO16" s="17" t="str">
        <f>IF(AND(Участники!$A16&lt;&gt;"",OR($N$58&lt;$N16,AND($N$58=$N16,$O$58&lt;$O16))),1,"")</f>
        <v/>
      </c>
      <c r="BP16" s="17" t="str">
        <f>IF(AND(Участники!$A16&lt;&gt;"",OR($N$59&lt;$N16,AND($N$59=$N16,$O$59&lt;$O16))),1,"")</f>
        <v/>
      </c>
      <c r="BQ16" s="17" t="str">
        <f>IF(AND(Участники!$A16&lt;&gt;"",OR($N$60&lt;$N16,AND($N$60=$N16,$O$60&lt;$O16))),1,"")</f>
        <v/>
      </c>
      <c r="BT16" s="17">
        <f>IF(AND(Участники!$A16&lt;&gt;"",OR($N$11&gt;$N16,AND($N$11=$N16,$O$11&gt;$O16))),1,"")</f>
        <v>1</v>
      </c>
      <c r="BU16" s="17">
        <f>IF(AND(Участники!$A16&lt;&gt;"",OR($N$12&gt;$N16,AND($N$12=$N16,$O$12&gt;$O16))),1,"")</f>
        <v>1</v>
      </c>
      <c r="BV16" s="17">
        <f>IF(AND(Участники!$A16&lt;&gt;"",OR($N$13&gt;$N16,AND($N$13=$N16,$O$13&gt;$O16))),1,"")</f>
        <v>1</v>
      </c>
      <c r="BW16" s="17">
        <f>IF(AND(Участники!$A16&lt;&gt;"",OR($N$14&gt;$N16,AND($N$14=$N16,$O$14&gt;$O16))),1,"")</f>
        <v>1</v>
      </c>
      <c r="BX16" s="17">
        <f>IF(AND(Участники!$A16&lt;&gt;"",OR($N$15&gt;$N16,AND($N$15=$N16,$O$15&gt;$O16))),1,"")</f>
        <v>1</v>
      </c>
      <c r="BY16" s="16" t="str">
        <f>IF(AND(Участники!$A16&lt;&gt;"",OR($N$16&gt;$N16,AND($N$16=$N16,$O$16&gt;$O16))),1,"")</f>
        <v/>
      </c>
      <c r="BZ16" s="17">
        <f>IF(AND(Участники!$A16&lt;&gt;"",OR($N$17&gt;$N16,AND($N$17=$N16,$O$17&gt;$O16))),1,"")</f>
        <v>1</v>
      </c>
      <c r="CA16" s="17">
        <f>IF(AND(Участники!$A16&lt;&gt;"",OR($N$18&gt;$N16,AND($N$18=$N16,$O$18&gt;$O16))),1,"")</f>
        <v>1</v>
      </c>
      <c r="CB16" s="17">
        <f>IF(AND(Участники!$A16&lt;&gt;"",OR($N$19&gt;$N16,AND($N$19=$N16,$O$19&gt;$O16))),1,"")</f>
        <v>1</v>
      </c>
      <c r="CC16" s="17">
        <f>IF(AND(Участники!$A16&lt;&gt;"",OR($N$20&gt;$N16,AND($N$20=$N16,$O$20&gt;$O16))),1,"")</f>
        <v>1</v>
      </c>
      <c r="CD16" s="17">
        <f>IF(AND(Участники!$A16&lt;&gt;"",OR($N$21&gt;$N16,AND($N$21=$N16,$O$21&gt;$O16))),1,"")</f>
        <v>1</v>
      </c>
      <c r="CE16" s="17">
        <f>IF(AND(Участники!$A16&lt;&gt;"",OR($N$22&gt;$N16,AND($N$22=$N16,$O$22&gt;$O16))),1,"")</f>
        <v>1</v>
      </c>
      <c r="CF16" s="17">
        <f>IF(AND(Участники!$A16&lt;&gt;"",OR($N$23&gt;$N16,AND($N$23=$N16,$O$23&gt;$O16))),1,"")</f>
        <v>1</v>
      </c>
      <c r="CG16" s="17">
        <f>IF(AND(Участники!$A16&lt;&gt;"",OR($N$24&gt;$N16,AND($N$24=$N16,$O$24&gt;$O16))),1,"")</f>
        <v>1</v>
      </c>
      <c r="CH16" s="17">
        <f>IF(AND(Участники!$A16&lt;&gt;"",OR($N$25&gt;$N16,AND($N$25=$N16,$O$25&gt;$O16))),1,"")</f>
        <v>1</v>
      </c>
      <c r="CI16" s="17">
        <f>IF(AND(Участники!$A16&lt;&gt;"",OR($N$26&gt;$N16,AND($N$26=$N16,$O$26&gt;$O16))),1,"")</f>
        <v>1</v>
      </c>
      <c r="CJ16" s="17">
        <f>IF(AND(Участники!$A16&lt;&gt;"",OR($N$27&gt;$N16,AND($N$27=$N16,$O$27&gt;$O16))),1,"")</f>
        <v>1</v>
      </c>
      <c r="CK16" s="17">
        <f>IF(AND(Участники!$A16&lt;&gt;"",OR($N$28&gt;$N16,AND($N$28=$N16,$O$28&gt;$O16))),1,"")</f>
        <v>1</v>
      </c>
      <c r="CL16" s="17">
        <f>IF(AND(Участники!$A16&lt;&gt;"",OR($N$29&gt;$N16,AND($N$29=$N16,$O$29&gt;$O16))),1,"")</f>
        <v>1</v>
      </c>
      <c r="CM16" s="17">
        <f>IF(AND(Участники!$A16&lt;&gt;"",OR($N$30&gt;$N16,AND($N$30=$N16,$O$30&gt;$O16))),1,"")</f>
        <v>1</v>
      </c>
      <c r="CN16" s="17">
        <f>IF(AND(Участники!$A16&lt;&gt;"",OR($N$31&gt;$N16,AND($N$31=$N16,$O$31&gt;$O16))),1,"")</f>
        <v>1</v>
      </c>
      <c r="CO16" s="17">
        <f>IF(AND(Участники!$A16&lt;&gt;"",OR($N$32&gt;$N16,AND($N$32=$N16,$O$32&gt;$O16))),1,"")</f>
        <v>1</v>
      </c>
      <c r="CP16" s="17">
        <f>IF(AND(Участники!$A16&lt;&gt;"",OR($N$33&gt;$N16,AND($N$33=$N16,$O$33&gt;$O16))),1,"")</f>
        <v>1</v>
      </c>
      <c r="CQ16" s="17">
        <f>IF(AND(Участники!$A16&lt;&gt;"",OR($N$34&gt;$N16,AND($N$34=$N16,$O$34&gt;$O16))),1,"")</f>
        <v>1</v>
      </c>
      <c r="CR16" s="17">
        <f>IF(AND(Участники!$A16&lt;&gt;"",OR($N$35&gt;$N16,AND($N$35=$N16,$O$35&gt;$O16))),1,"")</f>
        <v>1</v>
      </c>
      <c r="CS16" s="17" t="str">
        <f>IF(AND(Участники!$A16&lt;&gt;"",OR($N$36&gt;$N16,AND($N$36=$N16,$O$36&gt;$O16))),1,"")</f>
        <v/>
      </c>
      <c r="CT16" s="17">
        <f>IF(AND(Участники!$A16&lt;&gt;"",OR($N$37&gt;$N16,AND($N$37=$N16,$O$37&gt;$O16))),1,"")</f>
        <v>1</v>
      </c>
      <c r="CU16" s="17">
        <f>IF(AND(Участники!$A16&lt;&gt;"",OR($N$38&gt;$N16,AND($N$38=$N16,$O$38&gt;$O16))),1,"")</f>
        <v>1</v>
      </c>
      <c r="CV16" s="17">
        <f>IF(AND(Участники!$A16&lt;&gt;"",OR($N$39&gt;$N16,AND($N$39=$N16,$O$39&gt;$O16))),1,"")</f>
        <v>1</v>
      </c>
      <c r="CW16" s="17">
        <f>IF(AND(Участники!$A16&lt;&gt;"",OR($N$40&gt;$N16,AND($N$40=$N16,$O$40&gt;$O16))),1,"")</f>
        <v>1</v>
      </c>
      <c r="CX16" s="17">
        <f>IF(AND(Участники!$A16&lt;&gt;"",OR($N$41&gt;$N16,AND($N$41=$N16,$O$41&gt;$O16))),1,"")</f>
        <v>1</v>
      </c>
      <c r="CY16" s="17">
        <f>IF(AND(Участники!$A16&lt;&gt;"",OR($N$42&gt;$N16,AND($N$42=$N16,$O$42&gt;$O16))),1,"")</f>
        <v>1</v>
      </c>
      <c r="CZ16" s="17">
        <f>IF(AND(Участники!$A16&lt;&gt;"",OR($N$43&gt;$N16,AND($N$43=$N16,$O$43&gt;$O16))),1,"")</f>
        <v>1</v>
      </c>
      <c r="DA16" s="17">
        <f>IF(AND(Участники!$A16&lt;&gt;"",OR($N$44&gt;$N16,AND($N$44=$N16,$O$44&gt;$O16))),1,"")</f>
        <v>1</v>
      </c>
      <c r="DB16" s="17">
        <f>IF(AND(Участники!$A16&lt;&gt;"",OR($N$45&gt;$N16,AND($N$45=$N16,$O$45&gt;$O16))),1,"")</f>
        <v>1</v>
      </c>
      <c r="DC16" s="17">
        <f>IF(AND(Участники!$A16&lt;&gt;"",OR($N$46&gt;$N16,AND($N$46=$N16,$O$46&gt;$O16))),1,"")</f>
        <v>1</v>
      </c>
      <c r="DD16" s="17">
        <f>IF(AND(Участники!$A16&lt;&gt;"",OR($N$47&gt;$N16,AND($N$47=$N16,$O$47&gt;$O16))),1,"")</f>
        <v>1</v>
      </c>
      <c r="DE16" s="17">
        <f>IF(AND(Участники!$A16&lt;&gt;"",OR($N$48&gt;$N16,AND($N$48=$N16,$O$48&gt;$O16))),1,"")</f>
        <v>1</v>
      </c>
      <c r="DF16" s="17">
        <f>IF(AND(Участники!$A16&lt;&gt;"",OR($N$49&gt;$N16,AND($N$49=$N16,$O$49&gt;$O16))),1,"")</f>
        <v>1</v>
      </c>
      <c r="DG16" s="17">
        <f>IF(AND(Участники!$A16&lt;&gt;"",OR($N$50&gt;$N16,AND($N$50=$N16,$O$50&gt;$O16))),1,"")</f>
        <v>1</v>
      </c>
      <c r="DH16" s="17">
        <f>IF(AND(Участники!$A16&lt;&gt;"",OR($N$51&gt;$N16,AND($N$51=$N16,$O$51&gt;$O16))),1,"")</f>
        <v>1</v>
      </c>
      <c r="DI16" s="17">
        <f>IF(AND(Участники!$A16&lt;&gt;"",OR($N$52&gt;$N16,AND($N$52=$N16,$O$52&gt;$O16))),1,"")</f>
        <v>1</v>
      </c>
      <c r="DJ16" s="17">
        <f>IF(AND(Участники!$A16&lt;&gt;"",OR($N$53&gt;$N16,AND($N$53=$N16,$O$53&gt;$O16))),1,"")</f>
        <v>1</v>
      </c>
      <c r="DK16" s="17">
        <f>IF(AND(Участники!$A16&lt;&gt;"",OR($N$54&gt;$N16,AND($N$54=$N16,$O$54&gt;$O16))),1,"")</f>
        <v>1</v>
      </c>
      <c r="DL16" s="17">
        <f>IF(AND(Участники!$A16&lt;&gt;"",OR($N$55&gt;$N16,AND($N$55=$N16,$O$55&gt;$O16))),1,"")</f>
        <v>1</v>
      </c>
      <c r="DM16" s="17">
        <f>IF(AND(Участники!$A16&lt;&gt;"",OR($N$56&gt;$N16,AND($N$56=$N16,$O$56&gt;$O16))),1,"")</f>
        <v>1</v>
      </c>
      <c r="DN16" s="17">
        <f>IF(AND(Участники!$A16&lt;&gt;"",OR($N$57&gt;$N16,AND($N$57=$N16,$O$57&gt;$O16))),1,"")</f>
        <v>1</v>
      </c>
      <c r="DO16" s="17">
        <f>IF(AND(Участники!$A16&lt;&gt;"",OR($N$58&gt;$N16,AND($N$58=$N16,$O$58&gt;$O16))),1,"")</f>
        <v>1</v>
      </c>
      <c r="DP16" s="17">
        <f>IF(AND(Участники!$A16&lt;&gt;"",OR($N$59&gt;$N16,AND($N$59=$N16,$O$59&gt;$O16))),1,"")</f>
        <v>1</v>
      </c>
      <c r="DQ16" s="17">
        <f>IF(AND(Участники!$A16&lt;&gt;"",OR($N$60&gt;$N16,AND($N$60=$N16,$O$60&gt;$O16))),1,"")</f>
        <v>1</v>
      </c>
    </row>
    <row r="17" spans="1:121" x14ac:dyDescent="0.25">
      <c r="A17" s="29" t="str">
        <f>IF(Участники!A17="","",Участники!A17)</f>
        <v xml:space="preserve">Борецкий </v>
      </c>
      <c r="B17" s="52"/>
      <c r="C17" s="52"/>
      <c r="D17" s="52"/>
      <c r="E17" s="52"/>
      <c r="F17" s="64"/>
      <c r="G17" s="52"/>
      <c r="H17" s="52"/>
      <c r="I17" s="52">
        <v>1</v>
      </c>
      <c r="J17" s="52">
        <v>1</v>
      </c>
      <c r="K17" s="52"/>
      <c r="L17" s="52">
        <v>1</v>
      </c>
      <c r="M17" s="52"/>
      <c r="N17" s="15">
        <f>IF(Участники!A17="","",COUNTA(B17:M17))</f>
        <v>3</v>
      </c>
      <c r="O17" s="15">
        <f>IF(Участники!A17="","",SUMPRODUCT(B$8:M$8,B77:M77))</f>
        <v>65</v>
      </c>
      <c r="P17" s="15">
        <f>IF(Участники!A17="","",IF($Z$61+1=Участники!$B$6-BZ$61,$Z$61+1,CONCATENATE($Z$61+1,"-",Участники!$B$6-BZ$61)))</f>
        <v>17</v>
      </c>
      <c r="T17" s="17" t="str">
        <f>IF(AND(Участники!$A17&lt;&gt;"",OR($N$11&lt;$N17,AND($N$11=$N17,$O$11&lt;$O17))),1,"")</f>
        <v/>
      </c>
      <c r="U17" s="17">
        <f>IF(AND(Участники!$A17&lt;&gt;"",OR($N$12&lt;$N17,AND($N$12=$N17,$O$12&lt;$O17))),1,"")</f>
        <v>1</v>
      </c>
      <c r="V17" s="17" t="str">
        <f>IF(AND(Участники!$A17&lt;&gt;"",OR($N$13&lt;$N17,AND($N$13=$N17,$O$13&lt;$O17))),1,"")</f>
        <v/>
      </c>
      <c r="W17" s="17" t="str">
        <f>IF(AND(Участники!$A17&lt;&gt;"",OR($N$14&lt;$N17,AND($N$14=$N17,$O$14&lt;$O17))),1,"")</f>
        <v/>
      </c>
      <c r="X17" s="17" t="str">
        <f>IF(AND(Участники!$A17&lt;&gt;"",OR($N$15&lt;$N17,AND($N$15=$N17,$O$15&lt;$O17))),1,"")</f>
        <v/>
      </c>
      <c r="Y17" s="17">
        <f>IF(AND(Участники!$A17&lt;&gt;"",OR($N$16&lt;$N17,AND($N$16=$N17,$O$16&lt;$O17))),1,"")</f>
        <v>1</v>
      </c>
      <c r="Z17" s="16" t="str">
        <f>IF(AND(Участники!$A17&lt;&gt;"",OR($N$17&lt;$N17,AND($N$17=$N17,$O$17&lt;$O17))),1,"")</f>
        <v/>
      </c>
      <c r="AA17" s="17">
        <f>IF(AND(Участники!$A17&lt;&gt;"",OR($N$18&lt;$N17,AND($N$18=$N17,$O$18&lt;$O17))),1,"")</f>
        <v>1</v>
      </c>
      <c r="AB17" s="17" t="str">
        <f>IF(AND(Участники!$A17&lt;&gt;"",OR($N$19&lt;$N17,AND($N$19=$N17,$O$19&lt;$O17))),1,"")</f>
        <v/>
      </c>
      <c r="AC17" s="17">
        <f>IF(AND(Участники!$A17&lt;&gt;"",OR($N$20&lt;$N17,AND($N$20=$N17,$O$20&lt;$O17))),1,"")</f>
        <v>1</v>
      </c>
      <c r="AD17" s="17" t="str">
        <f>IF(AND(Участники!$A17&lt;&gt;"",OR($N$21&lt;$N17,AND($N$21=$N17,$O$21&lt;$O17))),1,"")</f>
        <v/>
      </c>
      <c r="AE17" s="17" t="str">
        <f>IF(AND(Участники!$A17&lt;&gt;"",OR($N$22&lt;$N17,AND($N$22=$N17,$O$22&lt;$O17))),1,"")</f>
        <v/>
      </c>
      <c r="AF17" s="17" t="str">
        <f>IF(AND(Участники!$A17&lt;&gt;"",OR($N$23&lt;$N17,AND($N$23=$N17,$O$23&lt;$O17))),1,"")</f>
        <v/>
      </c>
      <c r="AG17" s="17" t="str">
        <f>IF(AND(Участники!$A17&lt;&gt;"",OR($N$24&lt;$N17,AND($N$24=$N17,$O$24&lt;$O17))),1,"")</f>
        <v/>
      </c>
      <c r="AH17" s="17">
        <f>IF(AND(Участники!$A17&lt;&gt;"",OR($N$25&lt;$N17,AND($N$25=$N17,$O$25&lt;$O17))),1,"")</f>
        <v>1</v>
      </c>
      <c r="AI17" s="17" t="str">
        <f>IF(AND(Участники!$A17&lt;&gt;"",OR($N$26&lt;$N17,AND($N$26=$N17,$O$26&lt;$O17))),1,"")</f>
        <v/>
      </c>
      <c r="AJ17" s="17" t="str">
        <f>IF(AND(Участники!$A17&lt;&gt;"",OR($N$27&lt;$N17,AND($N$27=$N17,$O$27&lt;$O17))),1,"")</f>
        <v/>
      </c>
      <c r="AK17" s="17">
        <f>IF(AND(Участники!$A17&lt;&gt;"",OR($N$28&lt;$N17,AND($N$28=$N17,$O$28&lt;$O17))),1,"")</f>
        <v>1</v>
      </c>
      <c r="AL17" s="17">
        <f>IF(AND(Участники!$A17&lt;&gt;"",OR($N$29&lt;$N17,AND($N$29=$N17,$O$29&lt;$O17))),1,"")</f>
        <v>1</v>
      </c>
      <c r="AM17" s="17" t="str">
        <f>IF(AND(Участники!$A17&lt;&gt;"",OR($N$30&lt;$N17,AND($N$30=$N17,$O$30&lt;$O17))),1,"")</f>
        <v/>
      </c>
      <c r="AN17" s="17">
        <f>IF(AND(Участники!$A17&lt;&gt;"",OR($N$31&lt;$N17,AND($N$31=$N17,$O$31&lt;$O17))),1,"")</f>
        <v>1</v>
      </c>
      <c r="AO17" s="17" t="str">
        <f>IF(AND(Участники!$A17&lt;&gt;"",OR($N$32&lt;$N17,AND($N$32=$N17,$O$32&lt;$O17))),1,"")</f>
        <v/>
      </c>
      <c r="AP17" s="17" t="str">
        <f>IF(AND(Участники!$A17&lt;&gt;"",OR($N$33&lt;$N17,AND($N$33=$N17,$O$33&lt;$O17))),1,"")</f>
        <v/>
      </c>
      <c r="AQ17" s="17" t="str">
        <f>IF(AND(Участники!$A17&lt;&gt;"",OR($N$34&lt;$N17,AND($N$34=$N17,$O$34&lt;$O17))),1,"")</f>
        <v/>
      </c>
      <c r="AR17" s="17">
        <f>IF(AND(Участники!$A17&lt;&gt;"",OR($N$35&lt;$N17,AND($N$35=$N17,$O$35&lt;$O17))),1,"")</f>
        <v>1</v>
      </c>
      <c r="AS17" s="17">
        <f>IF(AND(Участники!$A17&lt;&gt;"",OR($N$36&lt;$N17,AND($N$36=$N17,$O$36&lt;$O17))),1,"")</f>
        <v>1</v>
      </c>
      <c r="AT17" s="17">
        <f>IF(AND(Участники!$A17&lt;&gt;"",OR($N$37&lt;$N17,AND($N$37=$N17,$O$37&lt;$O17))),1,"")</f>
        <v>1</v>
      </c>
      <c r="AU17" s="17">
        <f>IF(AND(Участники!$A17&lt;&gt;"",OR($N$38&lt;$N17,AND($N$38=$N17,$O$38&lt;$O17))),1,"")</f>
        <v>1</v>
      </c>
      <c r="AV17" s="17">
        <f>IF(AND(Участники!$A17&lt;&gt;"",OR($N$39&lt;$N17,AND($N$39=$N17,$O$39&lt;$O17))),1,"")</f>
        <v>1</v>
      </c>
      <c r="AW17" s="17" t="str">
        <f>IF(AND(Участники!$A17&lt;&gt;"",OR($N$40&lt;$N17,AND($N$40=$N17,$O$40&lt;$O17))),1,"")</f>
        <v/>
      </c>
      <c r="AX17" s="17" t="str">
        <f>IF(AND(Участники!$A17&lt;&gt;"",OR($N$41&lt;$N17,AND($N$41=$N17,$O$41&lt;$O17))),1,"")</f>
        <v/>
      </c>
      <c r="AY17" s="17" t="str">
        <f>IF(AND(Участники!$A17&lt;&gt;"",OR($N$42&lt;$N17,AND($N$42=$N17,$O$42&lt;$O17))),1,"")</f>
        <v/>
      </c>
      <c r="AZ17" s="17" t="str">
        <f>IF(AND(Участники!$A17&lt;&gt;"",OR($N$43&lt;$N17,AND($N$43=$N17,$O$43&lt;$O17))),1,"")</f>
        <v/>
      </c>
      <c r="BA17" s="17" t="str">
        <f>IF(AND(Участники!$A17&lt;&gt;"",OR($N$44&lt;$N17,AND($N$44=$N17,$O$44&lt;$O17))),1,"")</f>
        <v/>
      </c>
      <c r="BB17" s="17" t="str">
        <f>IF(AND(Участники!$A17&lt;&gt;"",OR($N$45&lt;$N17,AND($N$45=$N17,$O$45&lt;$O17))),1,"")</f>
        <v/>
      </c>
      <c r="BC17" s="17" t="str">
        <f>IF(AND(Участники!$A17&lt;&gt;"",OR($N$46&lt;$N17,AND($N$46=$N17,$O$46&lt;$O17))),1,"")</f>
        <v/>
      </c>
      <c r="BD17" s="17" t="str">
        <f>IF(AND(Участники!$A17&lt;&gt;"",OR($N$47&lt;$N17,AND($N$47=$N17,$O$47&lt;$O17))),1,"")</f>
        <v/>
      </c>
      <c r="BE17" s="17" t="str">
        <f>IF(AND(Участники!$A17&lt;&gt;"",OR($N$48&lt;$N17,AND($N$48=$N17,$O$48&lt;$O17))),1,"")</f>
        <v/>
      </c>
      <c r="BF17" s="17" t="str">
        <f>IF(AND(Участники!$A17&lt;&gt;"",OR($N$49&lt;$N17,AND($N$49=$N17,$O$49&lt;$O17))),1,"")</f>
        <v/>
      </c>
      <c r="BG17" s="17" t="str">
        <f>IF(AND(Участники!$A17&lt;&gt;"",OR($N$50&lt;$N17,AND($N$50=$N17,$O$50&lt;$O17))),1,"")</f>
        <v/>
      </c>
      <c r="BH17" s="17" t="str">
        <f>IF(AND(Участники!$A17&lt;&gt;"",OR($N$51&lt;$N17,AND($N$51=$N17,$O$51&lt;$O17))),1,"")</f>
        <v/>
      </c>
      <c r="BI17" s="17" t="str">
        <f>IF(AND(Участники!$A17&lt;&gt;"",OR($N$52&lt;$N17,AND($N$52=$N17,$O$52&lt;$O17))),1,"")</f>
        <v/>
      </c>
      <c r="BJ17" s="17" t="str">
        <f>IF(AND(Участники!$A17&lt;&gt;"",OR($N$53&lt;$N17,AND($N$53=$N17,$O$53&lt;$O17))),1,"")</f>
        <v/>
      </c>
      <c r="BK17" s="17" t="str">
        <f>IF(AND(Участники!$A17&lt;&gt;"",OR($N$54&lt;$N17,AND($N$54=$N17,$O$54&lt;$O17))),1,"")</f>
        <v/>
      </c>
      <c r="BL17" s="17" t="str">
        <f>IF(AND(Участники!$A17&lt;&gt;"",OR($N$55&lt;$N17,AND($N$55=$N17,$O$55&lt;$O17))),1,"")</f>
        <v/>
      </c>
      <c r="BM17" s="17" t="str">
        <f>IF(AND(Участники!$A17&lt;&gt;"",OR($N$56&lt;$N17,AND($N$56=$N17,$O$56&lt;$O17))),1,"")</f>
        <v/>
      </c>
      <c r="BN17" s="17" t="str">
        <f>IF(AND(Участники!$A17&lt;&gt;"",OR($N$57&lt;$N17,AND($N$57=$N17,$O$57&lt;$O17))),1,"")</f>
        <v/>
      </c>
      <c r="BO17" s="17" t="str">
        <f>IF(AND(Участники!$A17&lt;&gt;"",OR($N$58&lt;$N17,AND($N$58=$N17,$O$58&lt;$O17))),1,"")</f>
        <v/>
      </c>
      <c r="BP17" s="17" t="str">
        <f>IF(AND(Участники!$A17&lt;&gt;"",OR($N$59&lt;$N17,AND($N$59=$N17,$O$59&lt;$O17))),1,"")</f>
        <v/>
      </c>
      <c r="BQ17" s="17" t="str">
        <f>IF(AND(Участники!$A17&lt;&gt;"",OR($N$60&lt;$N17,AND($N$60=$N17,$O$60&lt;$O17))),1,"")</f>
        <v/>
      </c>
      <c r="BT17" s="17">
        <f>IF(AND(Участники!$A17&lt;&gt;"",OR($N$11&gt;$N17,AND($N$11=$N17,$O$11&gt;$O17))),1,"")</f>
        <v>1</v>
      </c>
      <c r="BU17" s="17" t="str">
        <f>IF(AND(Участники!$A17&lt;&gt;"",OR($N$12&gt;$N17,AND($N$12=$N17,$O$12&gt;$O17))),1,"")</f>
        <v/>
      </c>
      <c r="BV17" s="17">
        <f>IF(AND(Участники!$A17&lt;&gt;"",OR($N$13&gt;$N17,AND($N$13=$N17,$O$13&gt;$O17))),1,"")</f>
        <v>1</v>
      </c>
      <c r="BW17" s="17">
        <f>IF(AND(Участники!$A17&lt;&gt;"",OR($N$14&gt;$N17,AND($N$14=$N17,$O$14&gt;$O17))),1,"")</f>
        <v>1</v>
      </c>
      <c r="BX17" s="17">
        <f>IF(AND(Участники!$A17&lt;&gt;"",OR($N$15&gt;$N17,AND($N$15=$N17,$O$15&gt;$O17))),1,"")</f>
        <v>1</v>
      </c>
      <c r="BY17" s="17" t="str">
        <f>IF(AND(Участники!$A17&lt;&gt;"",OR($N$16&gt;$N17,AND($N$16=$N17,$O$16&gt;$O17))),1,"")</f>
        <v/>
      </c>
      <c r="BZ17" s="16" t="str">
        <f>IF(AND(Участники!$A17&lt;&gt;"",OR($N$17&gt;$N17,AND($N$17=$N17,$O$17&gt;$O17))),1,"")</f>
        <v/>
      </c>
      <c r="CA17" s="17" t="str">
        <f>IF(AND(Участники!$A17&lt;&gt;"",OR($N$18&gt;$N17,AND($N$18=$N17,$O$18&gt;$O17))),1,"")</f>
        <v/>
      </c>
      <c r="CB17" s="17">
        <f>IF(AND(Участники!$A17&lt;&gt;"",OR($N$19&gt;$N17,AND($N$19=$N17,$O$19&gt;$O17))),1,"")</f>
        <v>1</v>
      </c>
      <c r="CC17" s="17" t="str">
        <f>IF(AND(Участники!$A17&lt;&gt;"",OR($N$20&gt;$N17,AND($N$20=$N17,$O$20&gt;$O17))),1,"")</f>
        <v/>
      </c>
      <c r="CD17" s="17">
        <f>IF(AND(Участники!$A17&lt;&gt;"",OR($N$21&gt;$N17,AND($N$21=$N17,$O$21&gt;$O17))),1,"")</f>
        <v>1</v>
      </c>
      <c r="CE17" s="17">
        <f>IF(AND(Участники!$A17&lt;&gt;"",OR($N$22&gt;$N17,AND($N$22=$N17,$O$22&gt;$O17))),1,"")</f>
        <v>1</v>
      </c>
      <c r="CF17" s="17">
        <f>IF(AND(Участники!$A17&lt;&gt;"",OR($N$23&gt;$N17,AND($N$23=$N17,$O$23&gt;$O17))),1,"")</f>
        <v>1</v>
      </c>
      <c r="CG17" s="17">
        <f>IF(AND(Участники!$A17&lt;&gt;"",OR($N$24&gt;$N17,AND($N$24=$N17,$O$24&gt;$O17))),1,"")</f>
        <v>1</v>
      </c>
      <c r="CH17" s="17" t="str">
        <f>IF(AND(Участники!$A17&lt;&gt;"",OR($N$25&gt;$N17,AND($N$25=$N17,$O$25&gt;$O17))),1,"")</f>
        <v/>
      </c>
      <c r="CI17" s="17">
        <f>IF(AND(Участники!$A17&lt;&gt;"",OR($N$26&gt;$N17,AND($N$26=$N17,$O$26&gt;$O17))),1,"")</f>
        <v>1</v>
      </c>
      <c r="CJ17" s="17">
        <f>IF(AND(Участники!$A17&lt;&gt;"",OR($N$27&gt;$N17,AND($N$27=$N17,$O$27&gt;$O17))),1,"")</f>
        <v>1</v>
      </c>
      <c r="CK17" s="17" t="str">
        <f>IF(AND(Участники!$A17&lt;&gt;"",OR($N$28&gt;$N17,AND($N$28=$N17,$O$28&gt;$O17))),1,"")</f>
        <v/>
      </c>
      <c r="CL17" s="17" t="str">
        <f>IF(AND(Участники!$A17&lt;&gt;"",OR($N$29&gt;$N17,AND($N$29=$N17,$O$29&gt;$O17))),1,"")</f>
        <v/>
      </c>
      <c r="CM17" s="17">
        <f>IF(AND(Участники!$A17&lt;&gt;"",OR($N$30&gt;$N17,AND($N$30=$N17,$O$30&gt;$O17))),1,"")</f>
        <v>1</v>
      </c>
      <c r="CN17" s="17" t="str">
        <f>IF(AND(Участники!$A17&lt;&gt;"",OR($N$31&gt;$N17,AND($N$31=$N17,$O$31&gt;$O17))),1,"")</f>
        <v/>
      </c>
      <c r="CO17" s="17">
        <f>IF(AND(Участники!$A17&lt;&gt;"",OR($N$32&gt;$N17,AND($N$32=$N17,$O$32&gt;$O17))),1,"")</f>
        <v>1</v>
      </c>
      <c r="CP17" s="17">
        <f>IF(AND(Участники!$A17&lt;&gt;"",OR($N$33&gt;$N17,AND($N$33=$N17,$O$33&gt;$O17))),1,"")</f>
        <v>1</v>
      </c>
      <c r="CQ17" s="17">
        <f>IF(AND(Участники!$A17&lt;&gt;"",OR($N$34&gt;$N17,AND($N$34=$N17,$O$34&gt;$O17))),1,"")</f>
        <v>1</v>
      </c>
      <c r="CR17" s="17" t="str">
        <f>IF(AND(Участники!$A17&lt;&gt;"",OR($N$35&gt;$N17,AND($N$35=$N17,$O$35&gt;$O17))),1,"")</f>
        <v/>
      </c>
      <c r="CS17" s="17" t="str">
        <f>IF(AND(Участники!$A17&lt;&gt;"",OR($N$36&gt;$N17,AND($N$36=$N17,$O$36&gt;$O17))),1,"")</f>
        <v/>
      </c>
      <c r="CT17" s="17" t="str">
        <f>IF(AND(Участники!$A17&lt;&gt;"",OR($N$37&gt;$N17,AND($N$37=$N17,$O$37&gt;$O17))),1,"")</f>
        <v/>
      </c>
      <c r="CU17" s="17" t="str">
        <f>IF(AND(Участники!$A17&lt;&gt;"",OR($N$38&gt;$N17,AND($N$38=$N17,$O$38&gt;$O17))),1,"")</f>
        <v/>
      </c>
      <c r="CV17" s="17" t="str">
        <f>IF(AND(Участники!$A17&lt;&gt;"",OR($N$39&gt;$N17,AND($N$39=$N17,$O$39&gt;$O17))),1,"")</f>
        <v/>
      </c>
      <c r="CW17" s="17">
        <f>IF(AND(Участники!$A17&lt;&gt;"",OR($N$40&gt;$N17,AND($N$40=$N17,$O$40&gt;$O17))),1,"")</f>
        <v>1</v>
      </c>
      <c r="CX17" s="17">
        <f>IF(AND(Участники!$A17&lt;&gt;"",OR($N$41&gt;$N17,AND($N$41=$N17,$O$41&gt;$O17))),1,"")</f>
        <v>1</v>
      </c>
      <c r="CY17" s="17">
        <f>IF(AND(Участники!$A17&lt;&gt;"",OR($N$42&gt;$N17,AND($N$42=$N17,$O$42&gt;$O17))),1,"")</f>
        <v>1</v>
      </c>
      <c r="CZ17" s="17">
        <f>IF(AND(Участники!$A17&lt;&gt;"",OR($N$43&gt;$N17,AND($N$43=$N17,$O$43&gt;$O17))),1,"")</f>
        <v>1</v>
      </c>
      <c r="DA17" s="17">
        <f>IF(AND(Участники!$A17&lt;&gt;"",OR($N$44&gt;$N17,AND($N$44=$N17,$O$44&gt;$O17))),1,"")</f>
        <v>1</v>
      </c>
      <c r="DB17" s="17">
        <f>IF(AND(Участники!$A17&lt;&gt;"",OR($N$45&gt;$N17,AND($N$45=$N17,$O$45&gt;$O17))),1,"")</f>
        <v>1</v>
      </c>
      <c r="DC17" s="17">
        <f>IF(AND(Участники!$A17&lt;&gt;"",OR($N$46&gt;$N17,AND($N$46=$N17,$O$46&gt;$O17))),1,"")</f>
        <v>1</v>
      </c>
      <c r="DD17" s="17">
        <f>IF(AND(Участники!$A17&lt;&gt;"",OR($N$47&gt;$N17,AND($N$47=$N17,$O$47&gt;$O17))),1,"")</f>
        <v>1</v>
      </c>
      <c r="DE17" s="17">
        <f>IF(AND(Участники!$A17&lt;&gt;"",OR($N$48&gt;$N17,AND($N$48=$N17,$O$48&gt;$O17))),1,"")</f>
        <v>1</v>
      </c>
      <c r="DF17" s="17">
        <f>IF(AND(Участники!$A17&lt;&gt;"",OR($N$49&gt;$N17,AND($N$49=$N17,$O$49&gt;$O17))),1,"")</f>
        <v>1</v>
      </c>
      <c r="DG17" s="17">
        <f>IF(AND(Участники!$A17&lt;&gt;"",OR($N$50&gt;$N17,AND($N$50=$N17,$O$50&gt;$O17))),1,"")</f>
        <v>1</v>
      </c>
      <c r="DH17" s="17">
        <f>IF(AND(Участники!$A17&lt;&gt;"",OR($N$51&gt;$N17,AND($N$51=$N17,$O$51&gt;$O17))),1,"")</f>
        <v>1</v>
      </c>
      <c r="DI17" s="17">
        <f>IF(AND(Участники!$A17&lt;&gt;"",OR($N$52&gt;$N17,AND($N$52=$N17,$O$52&gt;$O17))),1,"")</f>
        <v>1</v>
      </c>
      <c r="DJ17" s="17">
        <f>IF(AND(Участники!$A17&lt;&gt;"",OR($N$53&gt;$N17,AND($N$53=$N17,$O$53&gt;$O17))),1,"")</f>
        <v>1</v>
      </c>
      <c r="DK17" s="17">
        <f>IF(AND(Участники!$A17&lt;&gt;"",OR($N$54&gt;$N17,AND($N$54=$N17,$O$54&gt;$O17))),1,"")</f>
        <v>1</v>
      </c>
      <c r="DL17" s="17">
        <f>IF(AND(Участники!$A17&lt;&gt;"",OR($N$55&gt;$N17,AND($N$55=$N17,$O$55&gt;$O17))),1,"")</f>
        <v>1</v>
      </c>
      <c r="DM17" s="17">
        <f>IF(AND(Участники!$A17&lt;&gt;"",OR($N$56&gt;$N17,AND($N$56=$N17,$O$56&gt;$O17))),1,"")</f>
        <v>1</v>
      </c>
      <c r="DN17" s="17">
        <f>IF(AND(Участники!$A17&lt;&gt;"",OR($N$57&gt;$N17,AND($N$57=$N17,$O$57&gt;$O17))),1,"")</f>
        <v>1</v>
      </c>
      <c r="DO17" s="17">
        <f>IF(AND(Участники!$A17&lt;&gt;"",OR($N$58&gt;$N17,AND($N$58=$N17,$O$58&gt;$O17))),1,"")</f>
        <v>1</v>
      </c>
      <c r="DP17" s="17">
        <f>IF(AND(Участники!$A17&lt;&gt;"",OR($N$59&gt;$N17,AND($N$59=$N17,$O$59&gt;$O17))),1,"")</f>
        <v>1</v>
      </c>
      <c r="DQ17" s="17">
        <f>IF(AND(Участники!$A17&lt;&gt;"",OR($N$60&gt;$N17,AND($N$60=$N17,$O$60&gt;$O17))),1,"")</f>
        <v>1</v>
      </c>
    </row>
    <row r="18" spans="1:121" x14ac:dyDescent="0.25">
      <c r="A18" s="29" t="str">
        <f>IF(Участники!A18="","",Участники!A18)</f>
        <v>Богини и бог правосудия</v>
      </c>
      <c r="B18" s="52"/>
      <c r="C18" s="52"/>
      <c r="D18" s="52"/>
      <c r="E18" s="52"/>
      <c r="F18" s="64"/>
      <c r="G18" s="52"/>
      <c r="H18" s="52"/>
      <c r="I18" s="52">
        <v>1</v>
      </c>
      <c r="J18" s="52"/>
      <c r="K18" s="52">
        <v>1</v>
      </c>
      <c r="L18" s="52"/>
      <c r="M18" s="52"/>
      <c r="N18" s="15">
        <f>IF(Участники!A18="","",COUNTA(B18:M18))</f>
        <v>2</v>
      </c>
      <c r="O18" s="15">
        <f>IF(Участники!A18="","",SUMPRODUCT(B$8:M$8,B78:M78))</f>
        <v>45</v>
      </c>
      <c r="P18" s="15">
        <f>IF(Участники!A18="","",IF($AA$61+1=Участники!$B$6-CA$61,$AA$61+1,CONCATENATE($AA$61+1,"-",Участники!$B$6-CA$61)))</f>
        <v>25</v>
      </c>
      <c r="T18" s="17" t="str">
        <f>IF(AND(Участники!$A18&lt;&gt;"",OR($N$11&lt;$N18,AND($N$11=$N18,$O$11&lt;$O18))),1,"")</f>
        <v/>
      </c>
      <c r="U18" s="17" t="str">
        <f>IF(AND(Участники!$A18&lt;&gt;"",OR($N$12&lt;$N18,AND($N$12=$N18,$O$12&lt;$O18))),1,"")</f>
        <v/>
      </c>
      <c r="V18" s="17" t="str">
        <f>IF(AND(Участники!$A18&lt;&gt;"",OR($N$13&lt;$N18,AND($N$13=$N18,$O$13&lt;$O18))),1,"")</f>
        <v/>
      </c>
      <c r="W18" s="17" t="str">
        <f>IF(AND(Участники!$A18&lt;&gt;"",OR($N$14&lt;$N18,AND($N$14=$N18,$O$14&lt;$O18))),1,"")</f>
        <v/>
      </c>
      <c r="X18" s="17" t="str">
        <f>IF(AND(Участники!$A18&lt;&gt;"",OR($N$15&lt;$N18,AND($N$15=$N18,$O$15&lt;$O18))),1,"")</f>
        <v/>
      </c>
      <c r="Y18" s="17">
        <f>IF(AND(Участники!$A18&lt;&gt;"",OR($N$16&lt;$N18,AND($N$16=$N18,$O$16&lt;$O18))),1,"")</f>
        <v>1</v>
      </c>
      <c r="Z18" s="17" t="str">
        <f>IF(AND(Участники!$A18&lt;&gt;"",OR($N$17&lt;$N18,AND($N$17=$N18,$O$17&lt;$O18))),1,"")</f>
        <v/>
      </c>
      <c r="AA18" s="16" t="str">
        <f>IF(AND(Участники!$A18&lt;&gt;"",OR($N$18&lt;$N18,AND($N$18=$N18,$O$18&lt;$O18))),1,"")</f>
        <v/>
      </c>
      <c r="AB18" s="17" t="str">
        <f>IF(AND(Участники!$A18&lt;&gt;"",OR($N$19&lt;$N18,AND($N$19=$N18,$O$19&lt;$O18))),1,"")</f>
        <v/>
      </c>
      <c r="AC18" s="17" t="str">
        <f>IF(AND(Участники!$A18&lt;&gt;"",OR($N$20&lt;$N18,AND($N$20=$N18,$O$20&lt;$O18))),1,"")</f>
        <v/>
      </c>
      <c r="AD18" s="17" t="str">
        <f>IF(AND(Участники!$A18&lt;&gt;"",OR($N$21&lt;$N18,AND($N$21=$N18,$O$21&lt;$O18))),1,"")</f>
        <v/>
      </c>
      <c r="AE18" s="17" t="str">
        <f>IF(AND(Участники!$A18&lt;&gt;"",OR($N$22&lt;$N18,AND($N$22=$N18,$O$22&lt;$O18))),1,"")</f>
        <v/>
      </c>
      <c r="AF18" s="17" t="str">
        <f>IF(AND(Участники!$A18&lt;&gt;"",OR($N$23&lt;$N18,AND($N$23=$N18,$O$23&lt;$O18))),1,"")</f>
        <v/>
      </c>
      <c r="AG18" s="17" t="str">
        <f>IF(AND(Участники!$A18&lt;&gt;"",OR($N$24&lt;$N18,AND($N$24=$N18,$O$24&lt;$O18))),1,"")</f>
        <v/>
      </c>
      <c r="AH18" s="17">
        <f>IF(AND(Участники!$A18&lt;&gt;"",OR($N$25&lt;$N18,AND($N$25=$N18,$O$25&lt;$O18))),1,"")</f>
        <v>1</v>
      </c>
      <c r="AI18" s="17" t="str">
        <f>IF(AND(Участники!$A18&lt;&gt;"",OR($N$26&lt;$N18,AND($N$26=$N18,$O$26&lt;$O18))),1,"")</f>
        <v/>
      </c>
      <c r="AJ18" s="17" t="str">
        <f>IF(AND(Участники!$A18&lt;&gt;"",OR($N$27&lt;$N18,AND($N$27=$N18,$O$27&lt;$O18))),1,"")</f>
        <v/>
      </c>
      <c r="AK18" s="17" t="str">
        <f>IF(AND(Участники!$A18&lt;&gt;"",OR($N$28&lt;$N18,AND($N$28=$N18,$O$28&lt;$O18))),1,"")</f>
        <v/>
      </c>
      <c r="AL18" s="17" t="str">
        <f>IF(AND(Участники!$A18&lt;&gt;"",OR($N$29&lt;$N18,AND($N$29=$N18,$O$29&lt;$O18))),1,"")</f>
        <v/>
      </c>
      <c r="AM18" s="17" t="str">
        <f>IF(AND(Участники!$A18&lt;&gt;"",OR($N$30&lt;$N18,AND($N$30=$N18,$O$30&lt;$O18))),1,"")</f>
        <v/>
      </c>
      <c r="AN18" s="17">
        <f>IF(AND(Участники!$A18&lt;&gt;"",OR($N$31&lt;$N18,AND($N$31=$N18,$O$31&lt;$O18))),1,"")</f>
        <v>1</v>
      </c>
      <c r="AO18" s="17" t="str">
        <f>IF(AND(Участники!$A18&lt;&gt;"",OR($N$32&lt;$N18,AND($N$32=$N18,$O$32&lt;$O18))),1,"")</f>
        <v/>
      </c>
      <c r="AP18" s="17" t="str">
        <f>IF(AND(Участники!$A18&lt;&gt;"",OR($N$33&lt;$N18,AND($N$33=$N18,$O$33&lt;$O18))),1,"")</f>
        <v/>
      </c>
      <c r="AQ18" s="17" t="str">
        <f>IF(AND(Участники!$A18&lt;&gt;"",OR($N$34&lt;$N18,AND($N$34=$N18,$O$34&lt;$O18))),1,"")</f>
        <v/>
      </c>
      <c r="AR18" s="17" t="str">
        <f>IF(AND(Участники!$A18&lt;&gt;"",OR($N$35&lt;$N18,AND($N$35=$N18,$O$35&lt;$O18))),1,"")</f>
        <v/>
      </c>
      <c r="AS18" s="17">
        <f>IF(AND(Участники!$A18&lt;&gt;"",OR($N$36&lt;$N18,AND($N$36=$N18,$O$36&lt;$O18))),1,"")</f>
        <v>1</v>
      </c>
      <c r="AT18" s="17" t="str">
        <f>IF(AND(Участники!$A18&lt;&gt;"",OR($N$37&lt;$N18,AND($N$37=$N18,$O$37&lt;$O18))),1,"")</f>
        <v/>
      </c>
      <c r="AU18" s="17" t="str">
        <f>IF(AND(Участники!$A18&lt;&gt;"",OR($N$38&lt;$N18,AND($N$38=$N18,$O$38&lt;$O18))),1,"")</f>
        <v/>
      </c>
      <c r="AV18" s="17">
        <f>IF(AND(Участники!$A18&lt;&gt;"",OR($N$39&lt;$N18,AND($N$39=$N18,$O$39&lt;$O18))),1,"")</f>
        <v>1</v>
      </c>
      <c r="AW18" s="17" t="str">
        <f>IF(AND(Участники!$A18&lt;&gt;"",OR($N$40&lt;$N18,AND($N$40=$N18,$O$40&lt;$O18))),1,"")</f>
        <v/>
      </c>
      <c r="AX18" s="17" t="str">
        <f>IF(AND(Участники!$A18&lt;&gt;"",OR($N$41&lt;$N18,AND($N$41=$N18,$O$41&lt;$O18))),1,"")</f>
        <v/>
      </c>
      <c r="AY18" s="17" t="str">
        <f>IF(AND(Участники!$A18&lt;&gt;"",OR($N$42&lt;$N18,AND($N$42=$N18,$O$42&lt;$O18))),1,"")</f>
        <v/>
      </c>
      <c r="AZ18" s="17" t="str">
        <f>IF(AND(Участники!$A18&lt;&gt;"",OR($N$43&lt;$N18,AND($N$43=$N18,$O$43&lt;$O18))),1,"")</f>
        <v/>
      </c>
      <c r="BA18" s="17" t="str">
        <f>IF(AND(Участники!$A18&lt;&gt;"",OR($N$44&lt;$N18,AND($N$44=$N18,$O$44&lt;$O18))),1,"")</f>
        <v/>
      </c>
      <c r="BB18" s="17" t="str">
        <f>IF(AND(Участники!$A18&lt;&gt;"",OR($N$45&lt;$N18,AND($N$45=$N18,$O$45&lt;$O18))),1,"")</f>
        <v/>
      </c>
      <c r="BC18" s="17" t="str">
        <f>IF(AND(Участники!$A18&lt;&gt;"",OR($N$46&lt;$N18,AND($N$46=$N18,$O$46&lt;$O18))),1,"")</f>
        <v/>
      </c>
      <c r="BD18" s="17" t="str">
        <f>IF(AND(Участники!$A18&lt;&gt;"",OR($N$47&lt;$N18,AND($N$47=$N18,$O$47&lt;$O18))),1,"")</f>
        <v/>
      </c>
      <c r="BE18" s="17" t="str">
        <f>IF(AND(Участники!$A18&lt;&gt;"",OR($N$48&lt;$N18,AND($N$48=$N18,$O$48&lt;$O18))),1,"")</f>
        <v/>
      </c>
      <c r="BF18" s="17" t="str">
        <f>IF(AND(Участники!$A18&lt;&gt;"",OR($N$49&lt;$N18,AND($N$49=$N18,$O$49&lt;$O18))),1,"")</f>
        <v/>
      </c>
      <c r="BG18" s="17" t="str">
        <f>IF(AND(Участники!$A18&lt;&gt;"",OR($N$50&lt;$N18,AND($N$50=$N18,$O$50&lt;$O18))),1,"")</f>
        <v/>
      </c>
      <c r="BH18" s="17" t="str">
        <f>IF(AND(Участники!$A18&lt;&gt;"",OR($N$51&lt;$N18,AND($N$51=$N18,$O$51&lt;$O18))),1,"")</f>
        <v/>
      </c>
      <c r="BI18" s="17" t="str">
        <f>IF(AND(Участники!$A18&lt;&gt;"",OR($N$52&lt;$N18,AND($N$52=$N18,$O$52&lt;$O18))),1,"")</f>
        <v/>
      </c>
      <c r="BJ18" s="17" t="str">
        <f>IF(AND(Участники!$A18&lt;&gt;"",OR($N$53&lt;$N18,AND($N$53=$N18,$O$53&lt;$O18))),1,"")</f>
        <v/>
      </c>
      <c r="BK18" s="17" t="str">
        <f>IF(AND(Участники!$A18&lt;&gt;"",OR($N$54&lt;$N18,AND($N$54=$N18,$O$54&lt;$O18))),1,"")</f>
        <v/>
      </c>
      <c r="BL18" s="17" t="str">
        <f>IF(AND(Участники!$A18&lt;&gt;"",OR($N$55&lt;$N18,AND($N$55=$N18,$O$55&lt;$O18))),1,"")</f>
        <v/>
      </c>
      <c r="BM18" s="17" t="str">
        <f>IF(AND(Участники!$A18&lt;&gt;"",OR($N$56&lt;$N18,AND($N$56=$N18,$O$56&lt;$O18))),1,"")</f>
        <v/>
      </c>
      <c r="BN18" s="17" t="str">
        <f>IF(AND(Участники!$A18&lt;&gt;"",OR($N$57&lt;$N18,AND($N$57=$N18,$O$57&lt;$O18))),1,"")</f>
        <v/>
      </c>
      <c r="BO18" s="17" t="str">
        <f>IF(AND(Участники!$A18&lt;&gt;"",OR($N$58&lt;$N18,AND($N$58=$N18,$O$58&lt;$O18))),1,"")</f>
        <v/>
      </c>
      <c r="BP18" s="17" t="str">
        <f>IF(AND(Участники!$A18&lt;&gt;"",OR($N$59&lt;$N18,AND($N$59=$N18,$O$59&lt;$O18))),1,"")</f>
        <v/>
      </c>
      <c r="BQ18" s="17" t="str">
        <f>IF(AND(Участники!$A18&lt;&gt;"",OR($N$60&lt;$N18,AND($N$60=$N18,$O$60&lt;$O18))),1,"")</f>
        <v/>
      </c>
      <c r="BT18" s="17">
        <f>IF(AND(Участники!$A18&lt;&gt;"",OR($N$11&gt;$N18,AND($N$11=$N18,$O$11&gt;$O18))),1,"")</f>
        <v>1</v>
      </c>
      <c r="BU18" s="17">
        <f>IF(AND(Участники!$A18&lt;&gt;"",OR($N$12&gt;$N18,AND($N$12=$N18,$O$12&gt;$O18))),1,"")</f>
        <v>1</v>
      </c>
      <c r="BV18" s="17">
        <f>IF(AND(Участники!$A18&lt;&gt;"",OR($N$13&gt;$N18,AND($N$13=$N18,$O$13&gt;$O18))),1,"")</f>
        <v>1</v>
      </c>
      <c r="BW18" s="17">
        <f>IF(AND(Участники!$A18&lt;&gt;"",OR($N$14&gt;$N18,AND($N$14=$N18,$O$14&gt;$O18))),1,"")</f>
        <v>1</v>
      </c>
      <c r="BX18" s="17">
        <f>IF(AND(Участники!$A18&lt;&gt;"",OR($N$15&gt;$N18,AND($N$15=$N18,$O$15&gt;$O18))),1,"")</f>
        <v>1</v>
      </c>
      <c r="BY18" s="17" t="str">
        <f>IF(AND(Участники!$A18&lt;&gt;"",OR($N$16&gt;$N18,AND($N$16=$N18,$O$16&gt;$O18))),1,"")</f>
        <v/>
      </c>
      <c r="BZ18" s="17">
        <f>IF(AND(Участники!$A18&lt;&gt;"",OR($N$17&gt;$N18,AND($N$17=$N18,$O$17&gt;$O18))),1,"")</f>
        <v>1</v>
      </c>
      <c r="CA18" s="16" t="str">
        <f>IF(AND(Участники!$A18&lt;&gt;"",OR($N$18&gt;$N18,AND($N$18=$N18,$O$18&gt;$O18))),1,"")</f>
        <v/>
      </c>
      <c r="CB18" s="17">
        <f>IF(AND(Участники!$A18&lt;&gt;"",OR($N$19&gt;$N18,AND($N$19=$N18,$O$19&gt;$O18))),1,"")</f>
        <v>1</v>
      </c>
      <c r="CC18" s="17">
        <f>IF(AND(Участники!$A18&lt;&gt;"",OR($N$20&gt;$N18,AND($N$20=$N18,$O$20&gt;$O18))),1,"")</f>
        <v>1</v>
      </c>
      <c r="CD18" s="17">
        <f>IF(AND(Участники!$A18&lt;&gt;"",OR($N$21&gt;$N18,AND($N$21=$N18,$O$21&gt;$O18))),1,"")</f>
        <v>1</v>
      </c>
      <c r="CE18" s="17">
        <f>IF(AND(Участники!$A18&lt;&gt;"",OR($N$22&gt;$N18,AND($N$22=$N18,$O$22&gt;$O18))),1,"")</f>
        <v>1</v>
      </c>
      <c r="CF18" s="17">
        <f>IF(AND(Участники!$A18&lt;&gt;"",OR($N$23&gt;$N18,AND($N$23=$N18,$O$23&gt;$O18))),1,"")</f>
        <v>1</v>
      </c>
      <c r="CG18" s="17">
        <f>IF(AND(Участники!$A18&lt;&gt;"",OR($N$24&gt;$N18,AND($N$24=$N18,$O$24&gt;$O18))),1,"")</f>
        <v>1</v>
      </c>
      <c r="CH18" s="17" t="str">
        <f>IF(AND(Участники!$A18&lt;&gt;"",OR($N$25&gt;$N18,AND($N$25=$N18,$O$25&gt;$O18))),1,"")</f>
        <v/>
      </c>
      <c r="CI18" s="17">
        <f>IF(AND(Участники!$A18&lt;&gt;"",OR($N$26&gt;$N18,AND($N$26=$N18,$O$26&gt;$O18))),1,"")</f>
        <v>1</v>
      </c>
      <c r="CJ18" s="17">
        <f>IF(AND(Участники!$A18&lt;&gt;"",OR($N$27&gt;$N18,AND($N$27=$N18,$O$27&gt;$O18))),1,"")</f>
        <v>1</v>
      </c>
      <c r="CK18" s="17">
        <f>IF(AND(Участники!$A18&lt;&gt;"",OR($N$28&gt;$N18,AND($N$28=$N18,$O$28&gt;$O18))),1,"")</f>
        <v>1</v>
      </c>
      <c r="CL18" s="17">
        <f>IF(AND(Участники!$A18&lt;&gt;"",OR($N$29&gt;$N18,AND($N$29=$N18,$O$29&gt;$O18))),1,"")</f>
        <v>1</v>
      </c>
      <c r="CM18" s="17">
        <f>IF(AND(Участники!$A18&lt;&gt;"",OR($N$30&gt;$N18,AND($N$30=$N18,$O$30&gt;$O18))),1,"")</f>
        <v>1</v>
      </c>
      <c r="CN18" s="17" t="str">
        <f>IF(AND(Участники!$A18&lt;&gt;"",OR($N$31&gt;$N18,AND($N$31=$N18,$O$31&gt;$O18))),1,"")</f>
        <v/>
      </c>
      <c r="CO18" s="17">
        <f>IF(AND(Участники!$A18&lt;&gt;"",OR($N$32&gt;$N18,AND($N$32=$N18,$O$32&gt;$O18))),1,"")</f>
        <v>1</v>
      </c>
      <c r="CP18" s="17">
        <f>IF(AND(Участники!$A18&lt;&gt;"",OR($N$33&gt;$N18,AND($N$33=$N18,$O$33&gt;$O18))),1,"")</f>
        <v>1</v>
      </c>
      <c r="CQ18" s="17">
        <f>IF(AND(Участники!$A18&lt;&gt;"",OR($N$34&gt;$N18,AND($N$34=$N18,$O$34&gt;$O18))),1,"")</f>
        <v>1</v>
      </c>
      <c r="CR18" s="17">
        <f>IF(AND(Участники!$A18&lt;&gt;"",OR($N$35&gt;$N18,AND($N$35=$N18,$O$35&gt;$O18))),1,"")</f>
        <v>1</v>
      </c>
      <c r="CS18" s="17" t="str">
        <f>IF(AND(Участники!$A18&lt;&gt;"",OR($N$36&gt;$N18,AND($N$36=$N18,$O$36&gt;$O18))),1,"")</f>
        <v/>
      </c>
      <c r="CT18" s="17">
        <f>IF(AND(Участники!$A18&lt;&gt;"",OR($N$37&gt;$N18,AND($N$37=$N18,$O$37&gt;$O18))),1,"")</f>
        <v>1</v>
      </c>
      <c r="CU18" s="17">
        <f>IF(AND(Участники!$A18&lt;&gt;"",OR($N$38&gt;$N18,AND($N$38=$N18,$O$38&gt;$O18))),1,"")</f>
        <v>1</v>
      </c>
      <c r="CV18" s="17" t="str">
        <f>IF(AND(Участники!$A18&lt;&gt;"",OR($N$39&gt;$N18,AND($N$39=$N18,$O$39&gt;$O18))),1,"")</f>
        <v/>
      </c>
      <c r="CW18" s="17">
        <f>IF(AND(Участники!$A18&lt;&gt;"",OR($N$40&gt;$N18,AND($N$40=$N18,$O$40&gt;$O18))),1,"")</f>
        <v>1</v>
      </c>
      <c r="CX18" s="17">
        <f>IF(AND(Участники!$A18&lt;&gt;"",OR($N$41&gt;$N18,AND($N$41=$N18,$O$41&gt;$O18))),1,"")</f>
        <v>1</v>
      </c>
      <c r="CY18" s="17">
        <f>IF(AND(Участники!$A18&lt;&gt;"",OR($N$42&gt;$N18,AND($N$42=$N18,$O$42&gt;$O18))),1,"")</f>
        <v>1</v>
      </c>
      <c r="CZ18" s="17">
        <f>IF(AND(Участники!$A18&lt;&gt;"",OR($N$43&gt;$N18,AND($N$43=$N18,$O$43&gt;$O18))),1,"")</f>
        <v>1</v>
      </c>
      <c r="DA18" s="17">
        <f>IF(AND(Участники!$A18&lt;&gt;"",OR($N$44&gt;$N18,AND($N$44=$N18,$O$44&gt;$O18))),1,"")</f>
        <v>1</v>
      </c>
      <c r="DB18" s="17">
        <f>IF(AND(Участники!$A18&lt;&gt;"",OR($N$45&gt;$N18,AND($N$45=$N18,$O$45&gt;$O18))),1,"")</f>
        <v>1</v>
      </c>
      <c r="DC18" s="17">
        <f>IF(AND(Участники!$A18&lt;&gt;"",OR($N$46&gt;$N18,AND($N$46=$N18,$O$46&gt;$O18))),1,"")</f>
        <v>1</v>
      </c>
      <c r="DD18" s="17">
        <f>IF(AND(Участники!$A18&lt;&gt;"",OR($N$47&gt;$N18,AND($N$47=$N18,$O$47&gt;$O18))),1,"")</f>
        <v>1</v>
      </c>
      <c r="DE18" s="17">
        <f>IF(AND(Участники!$A18&lt;&gt;"",OR($N$48&gt;$N18,AND($N$48=$N18,$O$48&gt;$O18))),1,"")</f>
        <v>1</v>
      </c>
      <c r="DF18" s="17">
        <f>IF(AND(Участники!$A18&lt;&gt;"",OR($N$49&gt;$N18,AND($N$49=$N18,$O$49&gt;$O18))),1,"")</f>
        <v>1</v>
      </c>
      <c r="DG18" s="17">
        <f>IF(AND(Участники!$A18&lt;&gt;"",OR($N$50&gt;$N18,AND($N$50=$N18,$O$50&gt;$O18))),1,"")</f>
        <v>1</v>
      </c>
      <c r="DH18" s="17">
        <f>IF(AND(Участники!$A18&lt;&gt;"",OR($N$51&gt;$N18,AND($N$51=$N18,$O$51&gt;$O18))),1,"")</f>
        <v>1</v>
      </c>
      <c r="DI18" s="17">
        <f>IF(AND(Участники!$A18&lt;&gt;"",OR($N$52&gt;$N18,AND($N$52=$N18,$O$52&gt;$O18))),1,"")</f>
        <v>1</v>
      </c>
      <c r="DJ18" s="17">
        <f>IF(AND(Участники!$A18&lt;&gt;"",OR($N$53&gt;$N18,AND($N$53=$N18,$O$53&gt;$O18))),1,"")</f>
        <v>1</v>
      </c>
      <c r="DK18" s="17">
        <f>IF(AND(Участники!$A18&lt;&gt;"",OR($N$54&gt;$N18,AND($N$54=$N18,$O$54&gt;$O18))),1,"")</f>
        <v>1</v>
      </c>
      <c r="DL18" s="17">
        <f>IF(AND(Участники!$A18&lt;&gt;"",OR($N$55&gt;$N18,AND($N$55=$N18,$O$55&gt;$O18))),1,"")</f>
        <v>1</v>
      </c>
      <c r="DM18" s="17">
        <f>IF(AND(Участники!$A18&lt;&gt;"",OR($N$56&gt;$N18,AND($N$56=$N18,$O$56&gt;$O18))),1,"")</f>
        <v>1</v>
      </c>
      <c r="DN18" s="17">
        <f>IF(AND(Участники!$A18&lt;&gt;"",OR($N$57&gt;$N18,AND($N$57=$N18,$O$57&gt;$O18))),1,"")</f>
        <v>1</v>
      </c>
      <c r="DO18" s="17">
        <f>IF(AND(Участники!$A18&lt;&gt;"",OR($N$58&gt;$N18,AND($N$58=$N18,$O$58&gt;$O18))),1,"")</f>
        <v>1</v>
      </c>
      <c r="DP18" s="17">
        <f>IF(AND(Участники!$A18&lt;&gt;"",OR($N$59&gt;$N18,AND($N$59=$N18,$O$59&gt;$O18))),1,"")</f>
        <v>1</v>
      </c>
      <c r="DQ18" s="17">
        <f>IF(AND(Участники!$A18&lt;&gt;"",OR($N$60&gt;$N18,AND($N$60=$N18,$O$60&gt;$O18))),1,"")</f>
        <v>1</v>
      </c>
    </row>
    <row r="19" spans="1:121" x14ac:dyDescent="0.25">
      <c r="A19" s="29" t="str">
        <f>IF(Участники!A19="","",Участники!A19)</f>
        <v xml:space="preserve">Литературный мем </v>
      </c>
      <c r="B19" s="52"/>
      <c r="C19" s="52"/>
      <c r="D19" s="52"/>
      <c r="E19" s="52"/>
      <c r="F19" s="64"/>
      <c r="G19" s="52"/>
      <c r="H19" s="52">
        <v>1</v>
      </c>
      <c r="I19" s="52">
        <v>1</v>
      </c>
      <c r="J19" s="52"/>
      <c r="K19" s="52"/>
      <c r="L19" s="52">
        <v>1</v>
      </c>
      <c r="M19" s="52">
        <v>1</v>
      </c>
      <c r="N19" s="15">
        <f>IF(Участники!A19="","",COUNTA(B19:M19))</f>
        <v>4</v>
      </c>
      <c r="O19" s="15">
        <f>IF(Участники!A19="","",SUMPRODUCT(B$8:M$8,B79:M79))</f>
        <v>73</v>
      </c>
      <c r="P19" s="15">
        <f>IF(Участники!A19="","",IF($AB$61+1=Участники!$B$6-CB$61,$AB$61+1,CONCATENATE($AB$61+1,"-",Участники!$B$6-CB$61)))</f>
        <v>13</v>
      </c>
      <c r="T19" s="17" t="str">
        <f>IF(AND(Участники!$A19&lt;&gt;"",OR($N$11&lt;$N19,AND($N$11=$N19,$O$11&lt;$O19))),1,"")</f>
        <v/>
      </c>
      <c r="U19" s="17">
        <f>IF(AND(Участники!$A19&lt;&gt;"",OR($N$12&lt;$N19,AND($N$12=$N19,$O$12&lt;$O19))),1,"")</f>
        <v>1</v>
      </c>
      <c r="V19" s="17" t="str">
        <f>IF(AND(Участники!$A19&lt;&gt;"",OR($N$13&lt;$N19,AND($N$13=$N19,$O$13&lt;$O19))),1,"")</f>
        <v/>
      </c>
      <c r="W19" s="17">
        <f>IF(AND(Участники!$A19&lt;&gt;"",OR($N$14&lt;$N19,AND($N$14=$N19,$O$14&lt;$O19))),1,"")</f>
        <v>1</v>
      </c>
      <c r="X19" s="17" t="str">
        <f>IF(AND(Участники!$A19&lt;&gt;"",OR($N$15&lt;$N19,AND($N$15=$N19,$O$15&lt;$O19))),1,"")</f>
        <v/>
      </c>
      <c r="Y19" s="17">
        <f>IF(AND(Участники!$A19&lt;&gt;"",OR($N$16&lt;$N19,AND($N$16=$N19,$O$16&lt;$O19))),1,"")</f>
        <v>1</v>
      </c>
      <c r="Z19" s="17">
        <f>IF(AND(Участники!$A19&lt;&gt;"",OR($N$17&lt;$N19,AND($N$17=$N19,$O$17&lt;$O19))),1,"")</f>
        <v>1</v>
      </c>
      <c r="AA19" s="17">
        <f>IF(AND(Участники!$A19&lt;&gt;"",OR($N$18&lt;$N19,AND($N$18=$N19,$O$18&lt;$O19))),1,"")</f>
        <v>1</v>
      </c>
      <c r="AB19" s="16" t="str">
        <f>IF(AND(Участники!$A19&lt;&gt;"",OR($N$19&lt;$N19,AND($N$19=$N19,$O$19&lt;$O19))),1,"")</f>
        <v/>
      </c>
      <c r="AC19" s="17">
        <f>IF(AND(Участники!$A19&lt;&gt;"",OR($N$20&lt;$N19,AND($N$20=$N19,$O$20&lt;$O19))),1,"")</f>
        <v>1</v>
      </c>
      <c r="AD19" s="17">
        <f>IF(AND(Участники!$A19&lt;&gt;"",OR($N$21&lt;$N19,AND($N$21=$N19,$O$21&lt;$O19))),1,"")</f>
        <v>1</v>
      </c>
      <c r="AE19" s="17">
        <f>IF(AND(Участники!$A19&lt;&gt;"",OR($N$22&lt;$N19,AND($N$22=$N19,$O$22&lt;$O19))),1,"")</f>
        <v>1</v>
      </c>
      <c r="AF19" s="17" t="str">
        <f>IF(AND(Участники!$A19&lt;&gt;"",OR($N$23&lt;$N19,AND($N$23=$N19,$O$23&lt;$O19))),1,"")</f>
        <v/>
      </c>
      <c r="AG19" s="17" t="str">
        <f>IF(AND(Участники!$A19&lt;&gt;"",OR($N$24&lt;$N19,AND($N$24=$N19,$O$24&lt;$O19))),1,"")</f>
        <v/>
      </c>
      <c r="AH19" s="17">
        <f>IF(AND(Участники!$A19&lt;&gt;"",OR($N$25&lt;$N19,AND($N$25=$N19,$O$25&lt;$O19))),1,"")</f>
        <v>1</v>
      </c>
      <c r="AI19" s="17" t="str">
        <f>IF(AND(Участники!$A19&lt;&gt;"",OR($N$26&lt;$N19,AND($N$26=$N19,$O$26&lt;$O19))),1,"")</f>
        <v/>
      </c>
      <c r="AJ19" s="17" t="str">
        <f>IF(AND(Участники!$A19&lt;&gt;"",OR($N$27&lt;$N19,AND($N$27=$N19,$O$27&lt;$O19))),1,"")</f>
        <v/>
      </c>
      <c r="AK19" s="17">
        <f>IF(AND(Участники!$A19&lt;&gt;"",OR($N$28&lt;$N19,AND($N$28=$N19,$O$28&lt;$O19))),1,"")</f>
        <v>1</v>
      </c>
      <c r="AL19" s="17">
        <f>IF(AND(Участники!$A19&lt;&gt;"",OR($N$29&lt;$N19,AND($N$29=$N19,$O$29&lt;$O19))),1,"")</f>
        <v>1</v>
      </c>
      <c r="AM19" s="17" t="str">
        <f>IF(AND(Участники!$A19&lt;&gt;"",OR($N$30&lt;$N19,AND($N$30=$N19,$O$30&lt;$O19))),1,"")</f>
        <v/>
      </c>
      <c r="AN19" s="17">
        <f>IF(AND(Участники!$A19&lt;&gt;"",OR($N$31&lt;$N19,AND($N$31=$N19,$O$31&lt;$O19))),1,"")</f>
        <v>1</v>
      </c>
      <c r="AO19" s="17" t="str">
        <f>IF(AND(Участники!$A19&lt;&gt;"",OR($N$32&lt;$N19,AND($N$32=$N19,$O$32&lt;$O19))),1,"")</f>
        <v/>
      </c>
      <c r="AP19" s="17" t="str">
        <f>IF(AND(Участники!$A19&lt;&gt;"",OR($N$33&lt;$N19,AND($N$33=$N19,$O$33&lt;$O19))),1,"")</f>
        <v/>
      </c>
      <c r="AQ19" s="17" t="str">
        <f>IF(AND(Участники!$A19&lt;&gt;"",OR($N$34&lt;$N19,AND($N$34=$N19,$O$34&lt;$O19))),1,"")</f>
        <v/>
      </c>
      <c r="AR19" s="17">
        <f>IF(AND(Участники!$A19&lt;&gt;"",OR($N$35&lt;$N19,AND($N$35=$N19,$O$35&lt;$O19))),1,"")</f>
        <v>1</v>
      </c>
      <c r="AS19" s="17">
        <f>IF(AND(Участники!$A19&lt;&gt;"",OR($N$36&lt;$N19,AND($N$36=$N19,$O$36&lt;$O19))),1,"")</f>
        <v>1</v>
      </c>
      <c r="AT19" s="17">
        <f>IF(AND(Участники!$A19&lt;&gt;"",OR($N$37&lt;$N19,AND($N$37=$N19,$O$37&lt;$O19))),1,"")</f>
        <v>1</v>
      </c>
      <c r="AU19" s="17">
        <f>IF(AND(Участники!$A19&lt;&gt;"",OR($N$38&lt;$N19,AND($N$38=$N19,$O$38&lt;$O19))),1,"")</f>
        <v>1</v>
      </c>
      <c r="AV19" s="17">
        <f>IF(AND(Участники!$A19&lt;&gt;"",OR($N$39&lt;$N19,AND($N$39=$N19,$O$39&lt;$O19))),1,"")</f>
        <v>1</v>
      </c>
      <c r="AW19" s="17" t="str">
        <f>IF(AND(Участники!$A19&lt;&gt;"",OR($N$40&lt;$N19,AND($N$40=$N19,$O$40&lt;$O19))),1,"")</f>
        <v/>
      </c>
      <c r="AX19" s="17" t="str">
        <f>IF(AND(Участники!$A19&lt;&gt;"",OR($N$41&lt;$N19,AND($N$41=$N19,$O$41&lt;$O19))),1,"")</f>
        <v/>
      </c>
      <c r="AY19" s="17" t="str">
        <f>IF(AND(Участники!$A19&lt;&gt;"",OR($N$42&lt;$N19,AND($N$42=$N19,$O$42&lt;$O19))),1,"")</f>
        <v/>
      </c>
      <c r="AZ19" s="17" t="str">
        <f>IF(AND(Участники!$A19&lt;&gt;"",OR($N$43&lt;$N19,AND($N$43=$N19,$O$43&lt;$O19))),1,"")</f>
        <v/>
      </c>
      <c r="BA19" s="17" t="str">
        <f>IF(AND(Участники!$A19&lt;&gt;"",OR($N$44&lt;$N19,AND($N$44=$N19,$O$44&lt;$O19))),1,"")</f>
        <v/>
      </c>
      <c r="BB19" s="17" t="str">
        <f>IF(AND(Участники!$A19&lt;&gt;"",OR($N$45&lt;$N19,AND($N$45=$N19,$O$45&lt;$O19))),1,"")</f>
        <v/>
      </c>
      <c r="BC19" s="17" t="str">
        <f>IF(AND(Участники!$A19&lt;&gt;"",OR($N$46&lt;$N19,AND($N$46=$N19,$O$46&lt;$O19))),1,"")</f>
        <v/>
      </c>
      <c r="BD19" s="17" t="str">
        <f>IF(AND(Участники!$A19&lt;&gt;"",OR($N$47&lt;$N19,AND($N$47=$N19,$O$47&lt;$O19))),1,"")</f>
        <v/>
      </c>
      <c r="BE19" s="17" t="str">
        <f>IF(AND(Участники!$A19&lt;&gt;"",OR($N$48&lt;$N19,AND($N$48=$N19,$O$48&lt;$O19))),1,"")</f>
        <v/>
      </c>
      <c r="BF19" s="17" t="str">
        <f>IF(AND(Участники!$A19&lt;&gt;"",OR($N$49&lt;$N19,AND($N$49=$N19,$O$49&lt;$O19))),1,"")</f>
        <v/>
      </c>
      <c r="BG19" s="17" t="str">
        <f>IF(AND(Участники!$A19&lt;&gt;"",OR($N$50&lt;$N19,AND($N$50=$N19,$O$50&lt;$O19))),1,"")</f>
        <v/>
      </c>
      <c r="BH19" s="17" t="str">
        <f>IF(AND(Участники!$A19&lt;&gt;"",OR($N$51&lt;$N19,AND($N$51=$N19,$O$51&lt;$O19))),1,"")</f>
        <v/>
      </c>
      <c r="BI19" s="17" t="str">
        <f>IF(AND(Участники!$A19&lt;&gt;"",OR($N$52&lt;$N19,AND($N$52=$N19,$O$52&lt;$O19))),1,"")</f>
        <v/>
      </c>
      <c r="BJ19" s="17" t="str">
        <f>IF(AND(Участники!$A19&lt;&gt;"",OR($N$53&lt;$N19,AND($N$53=$N19,$O$53&lt;$O19))),1,"")</f>
        <v/>
      </c>
      <c r="BK19" s="17" t="str">
        <f>IF(AND(Участники!$A19&lt;&gt;"",OR($N$54&lt;$N19,AND($N$54=$N19,$O$54&lt;$O19))),1,"")</f>
        <v/>
      </c>
      <c r="BL19" s="17" t="str">
        <f>IF(AND(Участники!$A19&lt;&gt;"",OR($N$55&lt;$N19,AND($N$55=$N19,$O$55&lt;$O19))),1,"")</f>
        <v/>
      </c>
      <c r="BM19" s="17" t="str">
        <f>IF(AND(Участники!$A19&lt;&gt;"",OR($N$56&lt;$N19,AND($N$56=$N19,$O$56&lt;$O19))),1,"")</f>
        <v/>
      </c>
      <c r="BN19" s="17" t="str">
        <f>IF(AND(Участники!$A19&lt;&gt;"",OR($N$57&lt;$N19,AND($N$57=$N19,$O$57&lt;$O19))),1,"")</f>
        <v/>
      </c>
      <c r="BO19" s="17" t="str">
        <f>IF(AND(Участники!$A19&lt;&gt;"",OR($N$58&lt;$N19,AND($N$58=$N19,$O$58&lt;$O19))),1,"")</f>
        <v/>
      </c>
      <c r="BP19" s="17" t="str">
        <f>IF(AND(Участники!$A19&lt;&gt;"",OR($N$59&lt;$N19,AND($N$59=$N19,$O$59&lt;$O19))),1,"")</f>
        <v/>
      </c>
      <c r="BQ19" s="17" t="str">
        <f>IF(AND(Участники!$A19&lt;&gt;"",OR($N$60&lt;$N19,AND($N$60=$N19,$O$60&lt;$O19))),1,"")</f>
        <v/>
      </c>
      <c r="BT19" s="17">
        <f>IF(AND(Участники!$A19&lt;&gt;"",OR($N$11&gt;$N19,AND($N$11=$N19,$O$11&gt;$O19))),1,"")</f>
        <v>1</v>
      </c>
      <c r="BU19" s="17" t="str">
        <f>IF(AND(Участники!$A19&lt;&gt;"",OR($N$12&gt;$N19,AND($N$12=$N19,$O$12&gt;$O19))),1,"")</f>
        <v/>
      </c>
      <c r="BV19" s="17">
        <f>IF(AND(Участники!$A19&lt;&gt;"",OR($N$13&gt;$N19,AND($N$13=$N19,$O$13&gt;$O19))),1,"")</f>
        <v>1</v>
      </c>
      <c r="BW19" s="17" t="str">
        <f>IF(AND(Участники!$A19&lt;&gt;"",OR($N$14&gt;$N19,AND($N$14=$N19,$O$14&gt;$O19))),1,"")</f>
        <v/>
      </c>
      <c r="BX19" s="17">
        <f>IF(AND(Участники!$A19&lt;&gt;"",OR($N$15&gt;$N19,AND($N$15=$N19,$O$15&gt;$O19))),1,"")</f>
        <v>1</v>
      </c>
      <c r="BY19" s="17" t="str">
        <f>IF(AND(Участники!$A19&lt;&gt;"",OR($N$16&gt;$N19,AND($N$16=$N19,$O$16&gt;$O19))),1,"")</f>
        <v/>
      </c>
      <c r="BZ19" s="17" t="str">
        <f>IF(AND(Участники!$A19&lt;&gt;"",OR($N$17&gt;$N19,AND($N$17=$N19,$O$17&gt;$O19))),1,"")</f>
        <v/>
      </c>
      <c r="CA19" s="17" t="str">
        <f>IF(AND(Участники!$A19&lt;&gt;"",OR($N$18&gt;$N19,AND($N$18=$N19,$O$18&gt;$O19))),1,"")</f>
        <v/>
      </c>
      <c r="CB19" s="16" t="str">
        <f>IF(AND(Участники!$A19&lt;&gt;"",OR($N$19&gt;$N19,AND($N$19=$N19,$O$19&gt;$O19))),1,"")</f>
        <v/>
      </c>
      <c r="CC19" s="17" t="str">
        <f>IF(AND(Участники!$A19&lt;&gt;"",OR($N$20&gt;$N19,AND($N$20=$N19,$O$20&gt;$O19))),1,"")</f>
        <v/>
      </c>
      <c r="CD19" s="17" t="str">
        <f>IF(AND(Участники!$A19&lt;&gt;"",OR($N$21&gt;$N19,AND($N$21=$N19,$O$21&gt;$O19))),1,"")</f>
        <v/>
      </c>
      <c r="CE19" s="17" t="str">
        <f>IF(AND(Участники!$A19&lt;&gt;"",OR($N$22&gt;$N19,AND($N$22=$N19,$O$22&gt;$O19))),1,"")</f>
        <v/>
      </c>
      <c r="CF19" s="17">
        <f>IF(AND(Участники!$A19&lt;&gt;"",OR($N$23&gt;$N19,AND($N$23=$N19,$O$23&gt;$O19))),1,"")</f>
        <v>1</v>
      </c>
      <c r="CG19" s="17">
        <f>IF(AND(Участники!$A19&lt;&gt;"",OR($N$24&gt;$N19,AND($N$24=$N19,$O$24&gt;$O19))),1,"")</f>
        <v>1</v>
      </c>
      <c r="CH19" s="17" t="str">
        <f>IF(AND(Участники!$A19&lt;&gt;"",OR($N$25&gt;$N19,AND($N$25=$N19,$O$25&gt;$O19))),1,"")</f>
        <v/>
      </c>
      <c r="CI19" s="17">
        <f>IF(AND(Участники!$A19&lt;&gt;"",OR($N$26&gt;$N19,AND($N$26=$N19,$O$26&gt;$O19))),1,"")</f>
        <v>1</v>
      </c>
      <c r="CJ19" s="17">
        <f>IF(AND(Участники!$A19&lt;&gt;"",OR($N$27&gt;$N19,AND($N$27=$N19,$O$27&gt;$O19))),1,"")</f>
        <v>1</v>
      </c>
      <c r="CK19" s="17" t="str">
        <f>IF(AND(Участники!$A19&lt;&gt;"",OR($N$28&gt;$N19,AND($N$28=$N19,$O$28&gt;$O19))),1,"")</f>
        <v/>
      </c>
      <c r="CL19" s="17" t="str">
        <f>IF(AND(Участники!$A19&lt;&gt;"",OR($N$29&gt;$N19,AND($N$29=$N19,$O$29&gt;$O19))),1,"")</f>
        <v/>
      </c>
      <c r="CM19" s="17">
        <f>IF(AND(Участники!$A19&lt;&gt;"",OR($N$30&gt;$N19,AND($N$30=$N19,$O$30&gt;$O19))),1,"")</f>
        <v>1</v>
      </c>
      <c r="CN19" s="17" t="str">
        <f>IF(AND(Участники!$A19&lt;&gt;"",OR($N$31&gt;$N19,AND($N$31=$N19,$O$31&gt;$O19))),1,"")</f>
        <v/>
      </c>
      <c r="CO19" s="17">
        <f>IF(AND(Участники!$A19&lt;&gt;"",OR($N$32&gt;$N19,AND($N$32=$N19,$O$32&gt;$O19))),1,"")</f>
        <v>1</v>
      </c>
      <c r="CP19" s="17">
        <f>IF(AND(Участники!$A19&lt;&gt;"",OR($N$33&gt;$N19,AND($N$33=$N19,$O$33&gt;$O19))),1,"")</f>
        <v>1</v>
      </c>
      <c r="CQ19" s="17">
        <f>IF(AND(Участники!$A19&lt;&gt;"",OR($N$34&gt;$N19,AND($N$34=$N19,$O$34&gt;$O19))),1,"")</f>
        <v>1</v>
      </c>
      <c r="CR19" s="17" t="str">
        <f>IF(AND(Участники!$A19&lt;&gt;"",OR($N$35&gt;$N19,AND($N$35=$N19,$O$35&gt;$O19))),1,"")</f>
        <v/>
      </c>
      <c r="CS19" s="17" t="str">
        <f>IF(AND(Участники!$A19&lt;&gt;"",OR($N$36&gt;$N19,AND($N$36=$N19,$O$36&gt;$O19))),1,"")</f>
        <v/>
      </c>
      <c r="CT19" s="17" t="str">
        <f>IF(AND(Участники!$A19&lt;&gt;"",OR($N$37&gt;$N19,AND($N$37=$N19,$O$37&gt;$O19))),1,"")</f>
        <v/>
      </c>
      <c r="CU19" s="17" t="str">
        <f>IF(AND(Участники!$A19&lt;&gt;"",OR($N$38&gt;$N19,AND($N$38=$N19,$O$38&gt;$O19))),1,"")</f>
        <v/>
      </c>
      <c r="CV19" s="17" t="str">
        <f>IF(AND(Участники!$A19&lt;&gt;"",OR($N$39&gt;$N19,AND($N$39=$N19,$O$39&gt;$O19))),1,"")</f>
        <v/>
      </c>
      <c r="CW19" s="17">
        <f>IF(AND(Участники!$A19&lt;&gt;"",OR($N$40&gt;$N19,AND($N$40=$N19,$O$40&gt;$O19))),1,"")</f>
        <v>1</v>
      </c>
      <c r="CX19" s="17">
        <f>IF(AND(Участники!$A19&lt;&gt;"",OR($N$41&gt;$N19,AND($N$41=$N19,$O$41&gt;$O19))),1,"")</f>
        <v>1</v>
      </c>
      <c r="CY19" s="17">
        <f>IF(AND(Участники!$A19&lt;&gt;"",OR($N$42&gt;$N19,AND($N$42=$N19,$O$42&gt;$O19))),1,"")</f>
        <v>1</v>
      </c>
      <c r="CZ19" s="17">
        <f>IF(AND(Участники!$A19&lt;&gt;"",OR($N$43&gt;$N19,AND($N$43=$N19,$O$43&gt;$O19))),1,"")</f>
        <v>1</v>
      </c>
      <c r="DA19" s="17">
        <f>IF(AND(Участники!$A19&lt;&gt;"",OR($N$44&gt;$N19,AND($N$44=$N19,$O$44&gt;$O19))),1,"")</f>
        <v>1</v>
      </c>
      <c r="DB19" s="17">
        <f>IF(AND(Участники!$A19&lt;&gt;"",OR($N$45&gt;$N19,AND($N$45=$N19,$O$45&gt;$O19))),1,"")</f>
        <v>1</v>
      </c>
      <c r="DC19" s="17">
        <f>IF(AND(Участники!$A19&lt;&gt;"",OR($N$46&gt;$N19,AND($N$46=$N19,$O$46&gt;$O19))),1,"")</f>
        <v>1</v>
      </c>
      <c r="DD19" s="17">
        <f>IF(AND(Участники!$A19&lt;&gt;"",OR($N$47&gt;$N19,AND($N$47=$N19,$O$47&gt;$O19))),1,"")</f>
        <v>1</v>
      </c>
      <c r="DE19" s="17">
        <f>IF(AND(Участники!$A19&lt;&gt;"",OR($N$48&gt;$N19,AND($N$48=$N19,$O$48&gt;$O19))),1,"")</f>
        <v>1</v>
      </c>
      <c r="DF19" s="17">
        <f>IF(AND(Участники!$A19&lt;&gt;"",OR($N$49&gt;$N19,AND($N$49=$N19,$O$49&gt;$O19))),1,"")</f>
        <v>1</v>
      </c>
      <c r="DG19" s="17">
        <f>IF(AND(Участники!$A19&lt;&gt;"",OR($N$50&gt;$N19,AND($N$50=$N19,$O$50&gt;$O19))),1,"")</f>
        <v>1</v>
      </c>
      <c r="DH19" s="17">
        <f>IF(AND(Участники!$A19&lt;&gt;"",OR($N$51&gt;$N19,AND($N$51=$N19,$O$51&gt;$O19))),1,"")</f>
        <v>1</v>
      </c>
      <c r="DI19" s="17">
        <f>IF(AND(Участники!$A19&lt;&gt;"",OR($N$52&gt;$N19,AND($N$52=$N19,$O$52&gt;$O19))),1,"")</f>
        <v>1</v>
      </c>
      <c r="DJ19" s="17">
        <f>IF(AND(Участники!$A19&lt;&gt;"",OR($N$53&gt;$N19,AND($N$53=$N19,$O$53&gt;$O19))),1,"")</f>
        <v>1</v>
      </c>
      <c r="DK19" s="17">
        <f>IF(AND(Участники!$A19&lt;&gt;"",OR($N$54&gt;$N19,AND($N$54=$N19,$O$54&gt;$O19))),1,"")</f>
        <v>1</v>
      </c>
      <c r="DL19" s="17">
        <f>IF(AND(Участники!$A19&lt;&gt;"",OR($N$55&gt;$N19,AND($N$55=$N19,$O$55&gt;$O19))),1,"")</f>
        <v>1</v>
      </c>
      <c r="DM19" s="17">
        <f>IF(AND(Участники!$A19&lt;&gt;"",OR($N$56&gt;$N19,AND($N$56=$N19,$O$56&gt;$O19))),1,"")</f>
        <v>1</v>
      </c>
      <c r="DN19" s="17">
        <f>IF(AND(Участники!$A19&lt;&gt;"",OR($N$57&gt;$N19,AND($N$57=$N19,$O$57&gt;$O19))),1,"")</f>
        <v>1</v>
      </c>
      <c r="DO19" s="17">
        <f>IF(AND(Участники!$A19&lt;&gt;"",OR($N$58&gt;$N19,AND($N$58=$N19,$O$58&gt;$O19))),1,"")</f>
        <v>1</v>
      </c>
      <c r="DP19" s="17">
        <f>IF(AND(Участники!$A19&lt;&gt;"",OR($N$59&gt;$N19,AND($N$59=$N19,$O$59&gt;$O19))),1,"")</f>
        <v>1</v>
      </c>
      <c r="DQ19" s="17">
        <f>IF(AND(Участники!$A19&lt;&gt;"",OR($N$60&gt;$N19,AND($N$60=$N19,$O$60&gt;$O19))),1,"")</f>
        <v>1</v>
      </c>
    </row>
    <row r="20" spans="1:121" x14ac:dyDescent="0.25">
      <c r="A20" s="30" t="str">
        <f>IF(Участники!A20="","",Участники!A20)</f>
        <v>Мастера байта</v>
      </c>
      <c r="B20" s="52">
        <v>1</v>
      </c>
      <c r="C20" s="52"/>
      <c r="D20" s="52"/>
      <c r="E20" s="52"/>
      <c r="F20" s="64"/>
      <c r="G20" s="52"/>
      <c r="H20" s="52"/>
      <c r="I20" s="52"/>
      <c r="J20" s="52"/>
      <c r="K20" s="52">
        <v>1</v>
      </c>
      <c r="L20" s="52"/>
      <c r="M20" s="52">
        <v>1</v>
      </c>
      <c r="N20" s="31">
        <f>IF(Участники!A20="","",COUNTA(B20:M20))</f>
        <v>3</v>
      </c>
      <c r="O20" s="31">
        <f>IF(Участники!A20="","",SUMPRODUCT(B$8:M$8,B80:M80))</f>
        <v>50</v>
      </c>
      <c r="P20" s="31">
        <f>IF(Участники!A20="","",IF($AC$61+1=Участники!$B$6-CC$61,$AC$61+1,CONCATENATE($AC$61+1,"-",Участники!$B$6-CC$61)))</f>
        <v>19</v>
      </c>
      <c r="T20" s="17" t="str">
        <f>IF(AND(Участники!$A20&lt;&gt;"",OR($N$11&lt;$N20,AND($N$11=$N20,$O$11&lt;$O20))),1,"")</f>
        <v/>
      </c>
      <c r="U20" s="17">
        <f>IF(AND(Участники!$A20&lt;&gt;"",OR($N$12&lt;$N20,AND($N$12=$N20,$O$12&lt;$O20))),1,"")</f>
        <v>1</v>
      </c>
      <c r="V20" s="17" t="str">
        <f>IF(AND(Участники!$A20&lt;&gt;"",OR($N$13&lt;$N20,AND($N$13=$N20,$O$13&lt;$O20))),1,"")</f>
        <v/>
      </c>
      <c r="W20" s="17" t="str">
        <f>IF(AND(Участники!$A20&lt;&gt;"",OR($N$14&lt;$N20,AND($N$14=$N20,$O$14&lt;$O20))),1,"")</f>
        <v/>
      </c>
      <c r="X20" s="17" t="str">
        <f>IF(AND(Участники!$A20&lt;&gt;"",OR($N$15&lt;$N20,AND($N$15=$N20,$O$15&lt;$O20))),1,"")</f>
        <v/>
      </c>
      <c r="Y20" s="17">
        <f>IF(AND(Участники!$A20&lt;&gt;"",OR($N$16&lt;$N20,AND($N$16=$N20,$O$16&lt;$O20))),1,"")</f>
        <v>1</v>
      </c>
      <c r="Z20" s="17" t="str">
        <f>IF(AND(Участники!$A20&lt;&gt;"",OR($N$17&lt;$N20,AND($N$17=$N20,$O$17&lt;$O20))),1,"")</f>
        <v/>
      </c>
      <c r="AA20" s="17">
        <f>IF(AND(Участники!$A20&lt;&gt;"",OR($N$18&lt;$N20,AND($N$18=$N20,$O$18&lt;$O20))),1,"")</f>
        <v>1</v>
      </c>
      <c r="AB20" s="17" t="str">
        <f>IF(AND(Участники!$A20&lt;&gt;"",OR($N$19&lt;$N20,AND($N$19=$N20,$O$19&lt;$O20))),1,"")</f>
        <v/>
      </c>
      <c r="AC20" s="16" t="str">
        <f>IF(AND(Участники!$A20&lt;&gt;"",OR($N$20&lt;$N20,AND($N$20=$N20,$O$20&lt;$O20))),1,"")</f>
        <v/>
      </c>
      <c r="AD20" s="17" t="str">
        <f>IF(AND(Участники!$A20&lt;&gt;"",OR($N$21&lt;$N20,AND($N$21=$N20,$O$21&lt;$O20))),1,"")</f>
        <v/>
      </c>
      <c r="AE20" s="17" t="str">
        <f>IF(AND(Участники!$A20&lt;&gt;"",OR($N$22&lt;$N20,AND($N$22=$N20,$O$22&lt;$O20))),1,"")</f>
        <v/>
      </c>
      <c r="AF20" s="17" t="str">
        <f>IF(AND(Участники!$A20&lt;&gt;"",OR($N$23&lt;$N20,AND($N$23=$N20,$O$23&lt;$O20))),1,"")</f>
        <v/>
      </c>
      <c r="AG20" s="17" t="str">
        <f>IF(AND(Участники!$A20&lt;&gt;"",OR($N$24&lt;$N20,AND($N$24=$N20,$O$24&lt;$O20))),1,"")</f>
        <v/>
      </c>
      <c r="AH20" s="17">
        <f>IF(AND(Участники!$A20&lt;&gt;"",OR($N$25&lt;$N20,AND($N$25=$N20,$O$25&lt;$O20))),1,"")</f>
        <v>1</v>
      </c>
      <c r="AI20" s="17" t="str">
        <f>IF(AND(Участники!$A20&lt;&gt;"",OR($N$26&lt;$N20,AND($N$26=$N20,$O$26&lt;$O20))),1,"")</f>
        <v/>
      </c>
      <c r="AJ20" s="17" t="str">
        <f>IF(AND(Участники!$A20&lt;&gt;"",OR($N$27&lt;$N20,AND($N$27=$N20,$O$27&lt;$O20))),1,"")</f>
        <v/>
      </c>
      <c r="AK20" s="17">
        <f>IF(AND(Участники!$A20&lt;&gt;"",OR($N$28&lt;$N20,AND($N$28=$N20,$O$28&lt;$O20))),1,"")</f>
        <v>1</v>
      </c>
      <c r="AL20" s="17">
        <f>IF(AND(Участники!$A20&lt;&gt;"",OR($N$29&lt;$N20,AND($N$29=$N20,$O$29&lt;$O20))),1,"")</f>
        <v>1</v>
      </c>
      <c r="AM20" s="17" t="str">
        <f>IF(AND(Участники!$A20&lt;&gt;"",OR($N$30&lt;$N20,AND($N$30=$N20,$O$30&lt;$O20))),1,"")</f>
        <v/>
      </c>
      <c r="AN20" s="17">
        <f>IF(AND(Участники!$A20&lt;&gt;"",OR($N$31&lt;$N20,AND($N$31=$N20,$O$31&lt;$O20))),1,"")</f>
        <v>1</v>
      </c>
      <c r="AO20" s="17" t="str">
        <f>IF(AND(Участники!$A20&lt;&gt;"",OR($N$32&lt;$N20,AND($N$32=$N20,$O$32&lt;$O20))),1,"")</f>
        <v/>
      </c>
      <c r="AP20" s="17" t="str">
        <f>IF(AND(Участники!$A20&lt;&gt;"",OR($N$33&lt;$N20,AND($N$33=$N20,$O$33&lt;$O20))),1,"")</f>
        <v/>
      </c>
      <c r="AQ20" s="17" t="str">
        <f>IF(AND(Участники!$A20&lt;&gt;"",OR($N$34&lt;$N20,AND($N$34=$N20,$O$34&lt;$O20))),1,"")</f>
        <v/>
      </c>
      <c r="AR20" s="17">
        <f>IF(AND(Участники!$A20&lt;&gt;"",OR($N$35&lt;$N20,AND($N$35=$N20,$O$35&lt;$O20))),1,"")</f>
        <v>1</v>
      </c>
      <c r="AS20" s="17">
        <f>IF(AND(Участники!$A20&lt;&gt;"",OR($N$36&lt;$N20,AND($N$36=$N20,$O$36&lt;$O20))),1,"")</f>
        <v>1</v>
      </c>
      <c r="AT20" s="17">
        <f>IF(AND(Участники!$A20&lt;&gt;"",OR($N$37&lt;$N20,AND($N$37=$N20,$O$37&lt;$O20))),1,"")</f>
        <v>1</v>
      </c>
      <c r="AU20" s="17" t="str">
        <f>IF(AND(Участники!$A20&lt;&gt;"",OR($N$38&lt;$N20,AND($N$38=$N20,$O$38&lt;$O20))),1,"")</f>
        <v/>
      </c>
      <c r="AV20" s="17">
        <f>IF(AND(Участники!$A20&lt;&gt;"",OR($N$39&lt;$N20,AND($N$39=$N20,$O$39&lt;$O20))),1,"")</f>
        <v>1</v>
      </c>
      <c r="AW20" s="17" t="str">
        <f>IF(AND(Участники!$A20&lt;&gt;"",OR($N$40&lt;$N20,AND($N$40=$N20,$O$40&lt;$O20))),1,"")</f>
        <v/>
      </c>
      <c r="AX20" s="17" t="str">
        <f>IF(AND(Участники!$A20&lt;&gt;"",OR($N$41&lt;$N20,AND($N$41=$N20,$O$41&lt;$O20))),1,"")</f>
        <v/>
      </c>
      <c r="AY20" s="17" t="str">
        <f>IF(AND(Участники!$A20&lt;&gt;"",OR($N$42&lt;$N20,AND($N$42=$N20,$O$42&lt;$O20))),1,"")</f>
        <v/>
      </c>
      <c r="AZ20" s="17" t="str">
        <f>IF(AND(Участники!$A20&lt;&gt;"",OR($N$43&lt;$N20,AND($N$43=$N20,$O$43&lt;$O20))),1,"")</f>
        <v/>
      </c>
      <c r="BA20" s="17" t="str">
        <f>IF(AND(Участники!$A20&lt;&gt;"",OR($N$44&lt;$N20,AND($N$44=$N20,$O$44&lt;$O20))),1,"")</f>
        <v/>
      </c>
      <c r="BB20" s="17" t="str">
        <f>IF(AND(Участники!$A20&lt;&gt;"",OR($N$45&lt;$N20,AND($N$45=$N20,$O$45&lt;$O20))),1,"")</f>
        <v/>
      </c>
      <c r="BC20" s="17" t="str">
        <f>IF(AND(Участники!$A20&lt;&gt;"",OR($N$46&lt;$N20,AND($N$46=$N20,$O$46&lt;$O20))),1,"")</f>
        <v/>
      </c>
      <c r="BD20" s="17" t="str">
        <f>IF(AND(Участники!$A20&lt;&gt;"",OR($N$47&lt;$N20,AND($N$47=$N20,$O$47&lt;$O20))),1,"")</f>
        <v/>
      </c>
      <c r="BE20" s="17" t="str">
        <f>IF(AND(Участники!$A20&lt;&gt;"",OR($N$48&lt;$N20,AND($N$48=$N20,$O$48&lt;$O20))),1,"")</f>
        <v/>
      </c>
      <c r="BF20" s="17" t="str">
        <f>IF(AND(Участники!$A20&lt;&gt;"",OR($N$49&lt;$N20,AND($N$49=$N20,$O$49&lt;$O20))),1,"")</f>
        <v/>
      </c>
      <c r="BG20" s="17" t="str">
        <f>IF(AND(Участники!$A20&lt;&gt;"",OR($N$50&lt;$N20,AND($N$50=$N20,$O$50&lt;$O20))),1,"")</f>
        <v/>
      </c>
      <c r="BH20" s="17" t="str">
        <f>IF(AND(Участники!$A20&lt;&gt;"",OR($N$51&lt;$N20,AND($N$51=$N20,$O$51&lt;$O20))),1,"")</f>
        <v/>
      </c>
      <c r="BI20" s="17" t="str">
        <f>IF(AND(Участники!$A20&lt;&gt;"",OR($N$52&lt;$N20,AND($N$52=$N20,$O$52&lt;$O20))),1,"")</f>
        <v/>
      </c>
      <c r="BJ20" s="17" t="str">
        <f>IF(AND(Участники!$A20&lt;&gt;"",OR($N$53&lt;$N20,AND($N$53=$N20,$O$53&lt;$O20))),1,"")</f>
        <v/>
      </c>
      <c r="BK20" s="17" t="str">
        <f>IF(AND(Участники!$A20&lt;&gt;"",OR($N$54&lt;$N20,AND($N$54=$N20,$O$54&lt;$O20))),1,"")</f>
        <v/>
      </c>
      <c r="BL20" s="17" t="str">
        <f>IF(AND(Участники!$A20&lt;&gt;"",OR($N$55&lt;$N20,AND($N$55=$N20,$O$55&lt;$O20))),1,"")</f>
        <v/>
      </c>
      <c r="BM20" s="17" t="str">
        <f>IF(AND(Участники!$A20&lt;&gt;"",OR($N$56&lt;$N20,AND($N$56=$N20,$O$56&lt;$O20))),1,"")</f>
        <v/>
      </c>
      <c r="BN20" s="17" t="str">
        <f>IF(AND(Участники!$A20&lt;&gt;"",OR($N$57&lt;$N20,AND($N$57=$N20,$O$57&lt;$O20))),1,"")</f>
        <v/>
      </c>
      <c r="BO20" s="17" t="str">
        <f>IF(AND(Участники!$A20&lt;&gt;"",OR($N$58&lt;$N20,AND($N$58=$N20,$O$58&lt;$O20))),1,"")</f>
        <v/>
      </c>
      <c r="BP20" s="17" t="str">
        <f>IF(AND(Участники!$A20&lt;&gt;"",OR($N$59&lt;$N20,AND($N$59=$N20,$O$59&lt;$O20))),1,"")</f>
        <v/>
      </c>
      <c r="BQ20" s="17" t="str">
        <f>IF(AND(Участники!$A20&lt;&gt;"",OR($N$60&lt;$N20,AND($N$60=$N20,$O$60&lt;$O20))),1,"")</f>
        <v/>
      </c>
      <c r="BT20" s="17">
        <f>IF(AND(Участники!$A20&lt;&gt;"",OR($N$11&gt;$N20,AND($N$11=$N20,$O$11&gt;$O20))),1,"")</f>
        <v>1</v>
      </c>
      <c r="BU20" s="17" t="str">
        <f>IF(AND(Участники!$A20&lt;&gt;"",OR($N$12&gt;$N20,AND($N$12=$N20,$O$12&gt;$O20))),1,"")</f>
        <v/>
      </c>
      <c r="BV20" s="17">
        <f>IF(AND(Участники!$A20&lt;&gt;"",OR($N$13&gt;$N20,AND($N$13=$N20,$O$13&gt;$O20))),1,"")</f>
        <v>1</v>
      </c>
      <c r="BW20" s="17">
        <f>IF(AND(Участники!$A20&lt;&gt;"",OR($N$14&gt;$N20,AND($N$14=$N20,$O$14&gt;$O20))),1,"")</f>
        <v>1</v>
      </c>
      <c r="BX20" s="17">
        <f>IF(AND(Участники!$A20&lt;&gt;"",OR($N$15&gt;$N20,AND($N$15=$N20,$O$15&gt;$O20))),1,"")</f>
        <v>1</v>
      </c>
      <c r="BY20" s="17" t="str">
        <f>IF(AND(Участники!$A20&lt;&gt;"",OR($N$16&gt;$N20,AND($N$16=$N20,$O$16&gt;$O20))),1,"")</f>
        <v/>
      </c>
      <c r="BZ20" s="17">
        <f>IF(AND(Участники!$A20&lt;&gt;"",OR($N$17&gt;$N20,AND($N$17=$N20,$O$17&gt;$O20))),1,"")</f>
        <v>1</v>
      </c>
      <c r="CA20" s="17" t="str">
        <f>IF(AND(Участники!$A20&lt;&gt;"",OR($N$18&gt;$N20,AND($N$18=$N20,$O$18&gt;$O20))),1,"")</f>
        <v/>
      </c>
      <c r="CB20" s="17">
        <f>IF(AND(Участники!$A20&lt;&gt;"",OR($N$19&gt;$N20,AND($N$19=$N20,$O$19&gt;$O20))),1,"")</f>
        <v>1</v>
      </c>
      <c r="CC20" s="16" t="str">
        <f>IF(AND(Участники!$A20&lt;&gt;"",OR($N$20&gt;$N20,AND($N$20=$N20,$O$20&gt;$O20))),1,"")</f>
        <v/>
      </c>
      <c r="CD20" s="17">
        <f>IF(AND(Участники!$A20&lt;&gt;"",OR($N$21&gt;$N20,AND($N$21=$N20,$O$21&gt;$O20))),1,"")</f>
        <v>1</v>
      </c>
      <c r="CE20" s="17">
        <f>IF(AND(Участники!$A20&lt;&gt;"",OR($N$22&gt;$N20,AND($N$22=$N20,$O$22&gt;$O20))),1,"")</f>
        <v>1</v>
      </c>
      <c r="CF20" s="17">
        <f>IF(AND(Участники!$A20&lt;&gt;"",OR($N$23&gt;$N20,AND($N$23=$N20,$O$23&gt;$O20))),1,"")</f>
        <v>1</v>
      </c>
      <c r="CG20" s="17">
        <f>IF(AND(Участники!$A20&lt;&gt;"",OR($N$24&gt;$N20,AND($N$24=$N20,$O$24&gt;$O20))),1,"")</f>
        <v>1</v>
      </c>
      <c r="CH20" s="17" t="str">
        <f>IF(AND(Участники!$A20&lt;&gt;"",OR($N$25&gt;$N20,AND($N$25=$N20,$O$25&gt;$O20))),1,"")</f>
        <v/>
      </c>
      <c r="CI20" s="17">
        <f>IF(AND(Участники!$A20&lt;&gt;"",OR($N$26&gt;$N20,AND($N$26=$N20,$O$26&gt;$O20))),1,"")</f>
        <v>1</v>
      </c>
      <c r="CJ20" s="17">
        <f>IF(AND(Участники!$A20&lt;&gt;"",OR($N$27&gt;$N20,AND($N$27=$N20,$O$27&gt;$O20))),1,"")</f>
        <v>1</v>
      </c>
      <c r="CK20" s="17" t="str">
        <f>IF(AND(Участники!$A20&lt;&gt;"",OR($N$28&gt;$N20,AND($N$28=$N20,$O$28&gt;$O20))),1,"")</f>
        <v/>
      </c>
      <c r="CL20" s="17" t="str">
        <f>IF(AND(Участники!$A20&lt;&gt;"",OR($N$29&gt;$N20,AND($N$29=$N20,$O$29&gt;$O20))),1,"")</f>
        <v/>
      </c>
      <c r="CM20" s="17">
        <f>IF(AND(Участники!$A20&lt;&gt;"",OR($N$30&gt;$N20,AND($N$30=$N20,$O$30&gt;$O20))),1,"")</f>
        <v>1</v>
      </c>
      <c r="CN20" s="17" t="str">
        <f>IF(AND(Участники!$A20&lt;&gt;"",OR($N$31&gt;$N20,AND($N$31=$N20,$O$31&gt;$O20))),1,"")</f>
        <v/>
      </c>
      <c r="CO20" s="17">
        <f>IF(AND(Участники!$A20&lt;&gt;"",OR($N$32&gt;$N20,AND($N$32=$N20,$O$32&gt;$O20))),1,"")</f>
        <v>1</v>
      </c>
      <c r="CP20" s="17">
        <f>IF(AND(Участники!$A20&lt;&gt;"",OR($N$33&gt;$N20,AND($N$33=$N20,$O$33&gt;$O20))),1,"")</f>
        <v>1</v>
      </c>
      <c r="CQ20" s="17">
        <f>IF(AND(Участники!$A20&lt;&gt;"",OR($N$34&gt;$N20,AND($N$34=$N20,$O$34&gt;$O20))),1,"")</f>
        <v>1</v>
      </c>
      <c r="CR20" s="17" t="str">
        <f>IF(AND(Участники!$A20&lt;&gt;"",OR($N$35&gt;$N20,AND($N$35=$N20,$O$35&gt;$O20))),1,"")</f>
        <v/>
      </c>
      <c r="CS20" s="17" t="str">
        <f>IF(AND(Участники!$A20&lt;&gt;"",OR($N$36&gt;$N20,AND($N$36=$N20,$O$36&gt;$O20))),1,"")</f>
        <v/>
      </c>
      <c r="CT20" s="17" t="str">
        <f>IF(AND(Участники!$A20&lt;&gt;"",OR($N$37&gt;$N20,AND($N$37=$N20,$O$37&gt;$O20))),1,"")</f>
        <v/>
      </c>
      <c r="CU20" s="17">
        <f>IF(AND(Участники!$A20&lt;&gt;"",OR($N$38&gt;$N20,AND($N$38=$N20,$O$38&gt;$O20))),1,"")</f>
        <v>1</v>
      </c>
      <c r="CV20" s="17" t="str">
        <f>IF(AND(Участники!$A20&lt;&gt;"",OR($N$39&gt;$N20,AND($N$39=$N20,$O$39&gt;$O20))),1,"")</f>
        <v/>
      </c>
      <c r="CW20" s="17">
        <f>IF(AND(Участники!$A20&lt;&gt;"",OR($N$40&gt;$N20,AND($N$40=$N20,$O$40&gt;$O20))),1,"")</f>
        <v>1</v>
      </c>
      <c r="CX20" s="17">
        <f>IF(AND(Участники!$A20&lt;&gt;"",OR($N$41&gt;$N20,AND($N$41=$N20,$O$41&gt;$O20))),1,"")</f>
        <v>1</v>
      </c>
      <c r="CY20" s="17">
        <f>IF(AND(Участники!$A20&lt;&gt;"",OR($N$42&gt;$N20,AND($N$42=$N20,$O$42&gt;$O20))),1,"")</f>
        <v>1</v>
      </c>
      <c r="CZ20" s="17">
        <f>IF(AND(Участники!$A20&lt;&gt;"",OR($N$43&gt;$N20,AND($N$43=$N20,$O$43&gt;$O20))),1,"")</f>
        <v>1</v>
      </c>
      <c r="DA20" s="17">
        <f>IF(AND(Участники!$A20&lt;&gt;"",OR($N$44&gt;$N20,AND($N$44=$N20,$O$44&gt;$O20))),1,"")</f>
        <v>1</v>
      </c>
      <c r="DB20" s="17">
        <f>IF(AND(Участники!$A20&lt;&gt;"",OR($N$45&gt;$N20,AND($N$45=$N20,$O$45&gt;$O20))),1,"")</f>
        <v>1</v>
      </c>
      <c r="DC20" s="17">
        <f>IF(AND(Участники!$A20&lt;&gt;"",OR($N$46&gt;$N20,AND($N$46=$N20,$O$46&gt;$O20))),1,"")</f>
        <v>1</v>
      </c>
      <c r="DD20" s="17">
        <f>IF(AND(Участники!$A20&lt;&gt;"",OR($N$47&gt;$N20,AND($N$47=$N20,$O$47&gt;$O20))),1,"")</f>
        <v>1</v>
      </c>
      <c r="DE20" s="17">
        <f>IF(AND(Участники!$A20&lt;&gt;"",OR($N$48&gt;$N20,AND($N$48=$N20,$O$48&gt;$O20))),1,"")</f>
        <v>1</v>
      </c>
      <c r="DF20" s="17">
        <f>IF(AND(Участники!$A20&lt;&gt;"",OR($N$49&gt;$N20,AND($N$49=$N20,$O$49&gt;$O20))),1,"")</f>
        <v>1</v>
      </c>
      <c r="DG20" s="17">
        <f>IF(AND(Участники!$A20&lt;&gt;"",OR($N$50&gt;$N20,AND($N$50=$N20,$O$50&gt;$O20))),1,"")</f>
        <v>1</v>
      </c>
      <c r="DH20" s="17">
        <f>IF(AND(Участники!$A20&lt;&gt;"",OR($N$51&gt;$N20,AND($N$51=$N20,$O$51&gt;$O20))),1,"")</f>
        <v>1</v>
      </c>
      <c r="DI20" s="17">
        <f>IF(AND(Участники!$A20&lt;&gt;"",OR($N$52&gt;$N20,AND($N$52=$N20,$O$52&gt;$O20))),1,"")</f>
        <v>1</v>
      </c>
      <c r="DJ20" s="17">
        <f>IF(AND(Участники!$A20&lt;&gt;"",OR($N$53&gt;$N20,AND($N$53=$N20,$O$53&gt;$O20))),1,"")</f>
        <v>1</v>
      </c>
      <c r="DK20" s="17">
        <f>IF(AND(Участники!$A20&lt;&gt;"",OR($N$54&gt;$N20,AND($N$54=$N20,$O$54&gt;$O20))),1,"")</f>
        <v>1</v>
      </c>
      <c r="DL20" s="17">
        <f>IF(AND(Участники!$A20&lt;&gt;"",OR($N$55&gt;$N20,AND($N$55=$N20,$O$55&gt;$O20))),1,"")</f>
        <v>1</v>
      </c>
      <c r="DM20" s="17">
        <f>IF(AND(Участники!$A20&lt;&gt;"",OR($N$56&gt;$N20,AND($N$56=$N20,$O$56&gt;$O20))),1,"")</f>
        <v>1</v>
      </c>
      <c r="DN20" s="17">
        <f>IF(AND(Участники!$A20&lt;&gt;"",OR($N$57&gt;$N20,AND($N$57=$N20,$O$57&gt;$O20))),1,"")</f>
        <v>1</v>
      </c>
      <c r="DO20" s="17">
        <f>IF(AND(Участники!$A20&lt;&gt;"",OR($N$58&gt;$N20,AND($N$58=$N20,$O$58&gt;$O20))),1,"")</f>
        <v>1</v>
      </c>
      <c r="DP20" s="17">
        <f>IF(AND(Участники!$A20&lt;&gt;"",OR($N$59&gt;$N20,AND($N$59=$N20,$O$59&gt;$O20))),1,"")</f>
        <v>1</v>
      </c>
      <c r="DQ20" s="17">
        <f>IF(AND(Участники!$A20&lt;&gt;"",OR($N$60&gt;$N20,AND($N$60=$N20,$O$60&gt;$O20))),1,"")</f>
        <v>1</v>
      </c>
    </row>
    <row r="21" spans="1:121" x14ac:dyDescent="0.25">
      <c r="A21" s="29" t="str">
        <f>IF(Участники!A21="","",Участники!A21)</f>
        <v>Кутюрье</v>
      </c>
      <c r="B21" s="52">
        <v>1</v>
      </c>
      <c r="C21" s="52">
        <v>1</v>
      </c>
      <c r="D21" s="52"/>
      <c r="E21" s="52"/>
      <c r="F21" s="64"/>
      <c r="G21" s="52"/>
      <c r="H21" s="52"/>
      <c r="I21" s="52"/>
      <c r="J21" s="52"/>
      <c r="K21" s="52"/>
      <c r="L21" s="52">
        <v>1</v>
      </c>
      <c r="M21" s="52">
        <v>1</v>
      </c>
      <c r="N21" s="15">
        <f>IF(Участники!A21="","",COUNTA(B21:M21))</f>
        <v>4</v>
      </c>
      <c r="O21" s="15">
        <f>IF(Участники!A21="","",SUMPRODUCT(B$8:M$8,B81:M81))</f>
        <v>68</v>
      </c>
      <c r="P21" s="15">
        <f>IF(Участники!A21="","",IF($AD$61+1=Участники!$B$6-CD$61,$AD$61+1,CONCATENATE($AD$61+1,"-",Участники!$B$6-CD$61)))</f>
        <v>16</v>
      </c>
      <c r="T21" s="17" t="str">
        <f>IF(AND(Участники!$A21&lt;&gt;"",OR($N$11&lt;$N21,AND($N$11=$N21,$O$11&lt;$O21))),1,"")</f>
        <v/>
      </c>
      <c r="U21" s="17">
        <f>IF(AND(Участники!$A21&lt;&gt;"",OR($N$12&lt;$N21,AND($N$12=$N21,$O$12&lt;$O21))),1,"")</f>
        <v>1</v>
      </c>
      <c r="V21" s="17" t="str">
        <f>IF(AND(Участники!$A21&lt;&gt;"",OR($N$13&lt;$N21,AND($N$13=$N21,$O$13&lt;$O21))),1,"")</f>
        <v/>
      </c>
      <c r="W21" s="17" t="str">
        <f>IF(AND(Участники!$A21&lt;&gt;"",OR($N$14&lt;$N21,AND($N$14=$N21,$O$14&lt;$O21))),1,"")</f>
        <v/>
      </c>
      <c r="X21" s="17" t="str">
        <f>IF(AND(Участники!$A21&lt;&gt;"",OR($N$15&lt;$N21,AND($N$15=$N21,$O$15&lt;$O21))),1,"")</f>
        <v/>
      </c>
      <c r="Y21" s="17">
        <f>IF(AND(Участники!$A21&lt;&gt;"",OR($N$16&lt;$N21,AND($N$16=$N21,$O$16&lt;$O21))),1,"")</f>
        <v>1</v>
      </c>
      <c r="Z21" s="17">
        <f>IF(AND(Участники!$A21&lt;&gt;"",OR($N$17&lt;$N21,AND($N$17=$N21,$O$17&lt;$O21))),1,"")</f>
        <v>1</v>
      </c>
      <c r="AA21" s="17">
        <f>IF(AND(Участники!$A21&lt;&gt;"",OR($N$18&lt;$N21,AND($N$18=$N21,$O$18&lt;$O21))),1,"")</f>
        <v>1</v>
      </c>
      <c r="AB21" s="17" t="str">
        <f>IF(AND(Участники!$A21&lt;&gt;"",OR($N$19&lt;$N21,AND($N$19=$N21,$O$19&lt;$O21))),1,"")</f>
        <v/>
      </c>
      <c r="AC21" s="17">
        <f>IF(AND(Участники!$A21&lt;&gt;"",OR($N$20&lt;$N21,AND($N$20=$N21,$O$20&lt;$O21))),1,"")</f>
        <v>1</v>
      </c>
      <c r="AD21" s="16" t="str">
        <f>IF(AND(Участники!$A21&lt;&gt;"",OR($N$21&lt;$N21,AND($N$21=$N21,$O$21&lt;$O21))),1,"")</f>
        <v/>
      </c>
      <c r="AE21" s="17" t="str">
        <f>IF(AND(Участники!$A21&lt;&gt;"",OR($N$22&lt;$N21,AND($N$22=$N21,$O$22&lt;$O21))),1,"")</f>
        <v/>
      </c>
      <c r="AF21" s="17" t="str">
        <f>IF(AND(Участники!$A21&lt;&gt;"",OR($N$23&lt;$N21,AND($N$23=$N21,$O$23&lt;$O21))),1,"")</f>
        <v/>
      </c>
      <c r="AG21" s="17" t="str">
        <f>IF(AND(Участники!$A21&lt;&gt;"",OR($N$24&lt;$N21,AND($N$24=$N21,$O$24&lt;$O21))),1,"")</f>
        <v/>
      </c>
      <c r="AH21" s="17">
        <f>IF(AND(Участники!$A21&lt;&gt;"",OR($N$25&lt;$N21,AND($N$25=$N21,$O$25&lt;$O21))),1,"")</f>
        <v>1</v>
      </c>
      <c r="AI21" s="17" t="str">
        <f>IF(AND(Участники!$A21&lt;&gt;"",OR($N$26&lt;$N21,AND($N$26=$N21,$O$26&lt;$O21))),1,"")</f>
        <v/>
      </c>
      <c r="AJ21" s="17" t="str">
        <f>IF(AND(Участники!$A21&lt;&gt;"",OR($N$27&lt;$N21,AND($N$27=$N21,$O$27&lt;$O21))),1,"")</f>
        <v/>
      </c>
      <c r="AK21" s="17">
        <f>IF(AND(Участники!$A21&lt;&gt;"",OR($N$28&lt;$N21,AND($N$28=$N21,$O$28&lt;$O21))),1,"")</f>
        <v>1</v>
      </c>
      <c r="AL21" s="17">
        <f>IF(AND(Участники!$A21&lt;&gt;"",OR($N$29&lt;$N21,AND($N$29=$N21,$O$29&lt;$O21))),1,"")</f>
        <v>1</v>
      </c>
      <c r="AM21" s="17" t="str">
        <f>IF(AND(Участники!$A21&lt;&gt;"",OR($N$30&lt;$N21,AND($N$30=$N21,$O$30&lt;$O21))),1,"")</f>
        <v/>
      </c>
      <c r="AN21" s="17">
        <f>IF(AND(Участники!$A21&lt;&gt;"",OR($N$31&lt;$N21,AND($N$31=$N21,$O$31&lt;$O21))),1,"")</f>
        <v>1</v>
      </c>
      <c r="AO21" s="17" t="str">
        <f>IF(AND(Участники!$A21&lt;&gt;"",OR($N$32&lt;$N21,AND($N$32=$N21,$O$32&lt;$O21))),1,"")</f>
        <v/>
      </c>
      <c r="AP21" s="17" t="str">
        <f>IF(AND(Участники!$A21&lt;&gt;"",OR($N$33&lt;$N21,AND($N$33=$N21,$O$33&lt;$O21))),1,"")</f>
        <v/>
      </c>
      <c r="AQ21" s="17" t="str">
        <f>IF(AND(Участники!$A21&lt;&gt;"",OR($N$34&lt;$N21,AND($N$34=$N21,$O$34&lt;$O21))),1,"")</f>
        <v/>
      </c>
      <c r="AR21" s="17">
        <f>IF(AND(Участники!$A21&lt;&gt;"",OR($N$35&lt;$N21,AND($N$35=$N21,$O$35&lt;$O21))),1,"")</f>
        <v>1</v>
      </c>
      <c r="AS21" s="17">
        <f>IF(AND(Участники!$A21&lt;&gt;"",OR($N$36&lt;$N21,AND($N$36=$N21,$O$36&lt;$O21))),1,"")</f>
        <v>1</v>
      </c>
      <c r="AT21" s="17">
        <f>IF(AND(Участники!$A21&lt;&gt;"",OR($N$37&lt;$N21,AND($N$37=$N21,$O$37&lt;$O21))),1,"")</f>
        <v>1</v>
      </c>
      <c r="AU21" s="17">
        <f>IF(AND(Участники!$A21&lt;&gt;"",OR($N$38&lt;$N21,AND($N$38=$N21,$O$38&lt;$O21))),1,"")</f>
        <v>1</v>
      </c>
      <c r="AV21" s="17">
        <f>IF(AND(Участники!$A21&lt;&gt;"",OR($N$39&lt;$N21,AND($N$39=$N21,$O$39&lt;$O21))),1,"")</f>
        <v>1</v>
      </c>
      <c r="AW21" s="17" t="str">
        <f>IF(AND(Участники!$A21&lt;&gt;"",OR($N$40&lt;$N21,AND($N$40=$N21,$O$40&lt;$O21))),1,"")</f>
        <v/>
      </c>
      <c r="AX21" s="17" t="str">
        <f>IF(AND(Участники!$A21&lt;&gt;"",OR($N$41&lt;$N21,AND($N$41=$N21,$O$41&lt;$O21))),1,"")</f>
        <v/>
      </c>
      <c r="AY21" s="17" t="str">
        <f>IF(AND(Участники!$A21&lt;&gt;"",OR($N$42&lt;$N21,AND($N$42=$N21,$O$42&lt;$O21))),1,"")</f>
        <v/>
      </c>
      <c r="AZ21" s="17" t="str">
        <f>IF(AND(Участники!$A21&lt;&gt;"",OR($N$43&lt;$N21,AND($N$43=$N21,$O$43&lt;$O21))),1,"")</f>
        <v/>
      </c>
      <c r="BA21" s="17" t="str">
        <f>IF(AND(Участники!$A21&lt;&gt;"",OR($N$44&lt;$N21,AND($N$44=$N21,$O$44&lt;$O21))),1,"")</f>
        <v/>
      </c>
      <c r="BB21" s="17" t="str">
        <f>IF(AND(Участники!$A21&lt;&gt;"",OR($N$45&lt;$N21,AND($N$45=$N21,$O$45&lt;$O21))),1,"")</f>
        <v/>
      </c>
      <c r="BC21" s="17" t="str">
        <f>IF(AND(Участники!$A21&lt;&gt;"",OR($N$46&lt;$N21,AND($N$46=$N21,$O$46&lt;$O21))),1,"")</f>
        <v/>
      </c>
      <c r="BD21" s="17" t="str">
        <f>IF(AND(Участники!$A21&lt;&gt;"",OR($N$47&lt;$N21,AND($N$47=$N21,$O$47&lt;$O21))),1,"")</f>
        <v/>
      </c>
      <c r="BE21" s="17" t="str">
        <f>IF(AND(Участники!$A21&lt;&gt;"",OR($N$48&lt;$N21,AND($N$48=$N21,$O$48&lt;$O21))),1,"")</f>
        <v/>
      </c>
      <c r="BF21" s="17" t="str">
        <f>IF(AND(Участники!$A21&lt;&gt;"",OR($N$49&lt;$N21,AND($N$49=$N21,$O$49&lt;$O21))),1,"")</f>
        <v/>
      </c>
      <c r="BG21" s="17" t="str">
        <f>IF(AND(Участники!$A21&lt;&gt;"",OR($N$50&lt;$N21,AND($N$50=$N21,$O$50&lt;$O21))),1,"")</f>
        <v/>
      </c>
      <c r="BH21" s="17" t="str">
        <f>IF(AND(Участники!$A21&lt;&gt;"",OR($N$51&lt;$N21,AND($N$51=$N21,$O$51&lt;$O21))),1,"")</f>
        <v/>
      </c>
      <c r="BI21" s="17" t="str">
        <f>IF(AND(Участники!$A21&lt;&gt;"",OR($N$52&lt;$N21,AND($N$52=$N21,$O$52&lt;$O21))),1,"")</f>
        <v/>
      </c>
      <c r="BJ21" s="17" t="str">
        <f>IF(AND(Участники!$A21&lt;&gt;"",OR($N$53&lt;$N21,AND($N$53=$N21,$O$53&lt;$O21))),1,"")</f>
        <v/>
      </c>
      <c r="BK21" s="17" t="str">
        <f>IF(AND(Участники!$A21&lt;&gt;"",OR($N$54&lt;$N21,AND($N$54=$N21,$O$54&lt;$O21))),1,"")</f>
        <v/>
      </c>
      <c r="BL21" s="17" t="str">
        <f>IF(AND(Участники!$A21&lt;&gt;"",OR($N$55&lt;$N21,AND($N$55=$N21,$O$55&lt;$O21))),1,"")</f>
        <v/>
      </c>
      <c r="BM21" s="17" t="str">
        <f>IF(AND(Участники!$A21&lt;&gt;"",OR($N$56&lt;$N21,AND($N$56=$N21,$O$56&lt;$O21))),1,"")</f>
        <v/>
      </c>
      <c r="BN21" s="17" t="str">
        <f>IF(AND(Участники!$A21&lt;&gt;"",OR($N$57&lt;$N21,AND($N$57=$N21,$O$57&lt;$O21))),1,"")</f>
        <v/>
      </c>
      <c r="BO21" s="17" t="str">
        <f>IF(AND(Участники!$A21&lt;&gt;"",OR($N$58&lt;$N21,AND($N$58=$N21,$O$58&lt;$O21))),1,"")</f>
        <v/>
      </c>
      <c r="BP21" s="17" t="str">
        <f>IF(AND(Участники!$A21&lt;&gt;"",OR($N$59&lt;$N21,AND($N$59=$N21,$O$59&lt;$O21))),1,"")</f>
        <v/>
      </c>
      <c r="BQ21" s="17" t="str">
        <f>IF(AND(Участники!$A21&lt;&gt;"",OR($N$60&lt;$N21,AND($N$60=$N21,$O$60&lt;$O21))),1,"")</f>
        <v/>
      </c>
      <c r="BT21" s="17">
        <f>IF(AND(Участники!$A21&lt;&gt;"",OR($N$11&gt;$N21,AND($N$11=$N21,$O$11&gt;$O21))),1,"")</f>
        <v>1</v>
      </c>
      <c r="BU21" s="17" t="str">
        <f>IF(AND(Участники!$A21&lt;&gt;"",OR($N$12&gt;$N21,AND($N$12=$N21,$O$12&gt;$O21))),1,"")</f>
        <v/>
      </c>
      <c r="BV21" s="17">
        <f>IF(AND(Участники!$A21&lt;&gt;"",OR($N$13&gt;$N21,AND($N$13=$N21,$O$13&gt;$O21))),1,"")</f>
        <v>1</v>
      </c>
      <c r="BW21" s="17">
        <f>IF(AND(Участники!$A21&lt;&gt;"",OR($N$14&gt;$N21,AND($N$14=$N21,$O$14&gt;$O21))),1,"")</f>
        <v>1</v>
      </c>
      <c r="BX21" s="17">
        <f>IF(AND(Участники!$A21&lt;&gt;"",OR($N$15&gt;$N21,AND($N$15=$N21,$O$15&gt;$O21))),1,"")</f>
        <v>1</v>
      </c>
      <c r="BY21" s="17" t="str">
        <f>IF(AND(Участники!$A21&lt;&gt;"",OR($N$16&gt;$N21,AND($N$16=$N21,$O$16&gt;$O21))),1,"")</f>
        <v/>
      </c>
      <c r="BZ21" s="17" t="str">
        <f>IF(AND(Участники!$A21&lt;&gt;"",OR($N$17&gt;$N21,AND($N$17=$N21,$O$17&gt;$O21))),1,"")</f>
        <v/>
      </c>
      <c r="CA21" s="17" t="str">
        <f>IF(AND(Участники!$A21&lt;&gt;"",OR($N$18&gt;$N21,AND($N$18=$N21,$O$18&gt;$O21))),1,"")</f>
        <v/>
      </c>
      <c r="CB21" s="17">
        <f>IF(AND(Участники!$A21&lt;&gt;"",OR($N$19&gt;$N21,AND($N$19=$N21,$O$19&gt;$O21))),1,"")</f>
        <v>1</v>
      </c>
      <c r="CC21" s="17" t="str">
        <f>IF(AND(Участники!$A21&lt;&gt;"",OR($N$20&gt;$N21,AND($N$20=$N21,$O$20&gt;$O21))),1,"")</f>
        <v/>
      </c>
      <c r="CD21" s="16" t="str">
        <f>IF(AND(Участники!$A21&lt;&gt;"",OR($N$21&gt;$N21,AND($N$21=$N21,$O$21&gt;$O21))),1,"")</f>
        <v/>
      </c>
      <c r="CE21" s="17">
        <f>IF(AND(Участники!$A21&lt;&gt;"",OR($N$22&gt;$N21,AND($N$22=$N21,$O$22&gt;$O21))),1,"")</f>
        <v>1</v>
      </c>
      <c r="CF21" s="17">
        <f>IF(AND(Участники!$A21&lt;&gt;"",OR($N$23&gt;$N21,AND($N$23=$N21,$O$23&gt;$O21))),1,"")</f>
        <v>1</v>
      </c>
      <c r="CG21" s="17">
        <f>IF(AND(Участники!$A21&lt;&gt;"",OR($N$24&gt;$N21,AND($N$24=$N21,$O$24&gt;$O21))),1,"")</f>
        <v>1</v>
      </c>
      <c r="CH21" s="17" t="str">
        <f>IF(AND(Участники!$A21&lt;&gt;"",OR($N$25&gt;$N21,AND($N$25=$N21,$O$25&gt;$O21))),1,"")</f>
        <v/>
      </c>
      <c r="CI21" s="17">
        <f>IF(AND(Участники!$A21&lt;&gt;"",OR($N$26&gt;$N21,AND($N$26=$N21,$O$26&gt;$O21))),1,"")</f>
        <v>1</v>
      </c>
      <c r="CJ21" s="17">
        <f>IF(AND(Участники!$A21&lt;&gt;"",OR($N$27&gt;$N21,AND($N$27=$N21,$O$27&gt;$O21))),1,"")</f>
        <v>1</v>
      </c>
      <c r="CK21" s="17" t="str">
        <f>IF(AND(Участники!$A21&lt;&gt;"",OR($N$28&gt;$N21,AND($N$28=$N21,$O$28&gt;$O21))),1,"")</f>
        <v/>
      </c>
      <c r="CL21" s="17" t="str">
        <f>IF(AND(Участники!$A21&lt;&gt;"",OR($N$29&gt;$N21,AND($N$29=$N21,$O$29&gt;$O21))),1,"")</f>
        <v/>
      </c>
      <c r="CM21" s="17">
        <f>IF(AND(Участники!$A21&lt;&gt;"",OR($N$30&gt;$N21,AND($N$30=$N21,$O$30&gt;$O21))),1,"")</f>
        <v>1</v>
      </c>
      <c r="CN21" s="17" t="str">
        <f>IF(AND(Участники!$A21&lt;&gt;"",OR($N$31&gt;$N21,AND($N$31=$N21,$O$31&gt;$O21))),1,"")</f>
        <v/>
      </c>
      <c r="CO21" s="17">
        <f>IF(AND(Участники!$A21&lt;&gt;"",OR($N$32&gt;$N21,AND($N$32=$N21,$O$32&gt;$O21))),1,"")</f>
        <v>1</v>
      </c>
      <c r="CP21" s="17">
        <f>IF(AND(Участники!$A21&lt;&gt;"",OR($N$33&gt;$N21,AND($N$33=$N21,$O$33&gt;$O21))),1,"")</f>
        <v>1</v>
      </c>
      <c r="CQ21" s="17">
        <f>IF(AND(Участники!$A21&lt;&gt;"",OR($N$34&gt;$N21,AND($N$34=$N21,$O$34&gt;$O21))),1,"")</f>
        <v>1</v>
      </c>
      <c r="CR21" s="17" t="str">
        <f>IF(AND(Участники!$A21&lt;&gt;"",OR($N$35&gt;$N21,AND($N$35=$N21,$O$35&gt;$O21))),1,"")</f>
        <v/>
      </c>
      <c r="CS21" s="17" t="str">
        <f>IF(AND(Участники!$A21&lt;&gt;"",OR($N$36&gt;$N21,AND($N$36=$N21,$O$36&gt;$O21))),1,"")</f>
        <v/>
      </c>
      <c r="CT21" s="17" t="str">
        <f>IF(AND(Участники!$A21&lt;&gt;"",OR($N$37&gt;$N21,AND($N$37=$N21,$O$37&gt;$O21))),1,"")</f>
        <v/>
      </c>
      <c r="CU21" s="17" t="str">
        <f>IF(AND(Участники!$A21&lt;&gt;"",OR($N$38&gt;$N21,AND($N$38=$N21,$O$38&gt;$O21))),1,"")</f>
        <v/>
      </c>
      <c r="CV21" s="17" t="str">
        <f>IF(AND(Участники!$A21&lt;&gt;"",OR($N$39&gt;$N21,AND($N$39=$N21,$O$39&gt;$O21))),1,"")</f>
        <v/>
      </c>
      <c r="CW21" s="17">
        <f>IF(AND(Участники!$A21&lt;&gt;"",OR($N$40&gt;$N21,AND($N$40=$N21,$O$40&gt;$O21))),1,"")</f>
        <v>1</v>
      </c>
      <c r="CX21" s="17">
        <f>IF(AND(Участники!$A21&lt;&gt;"",OR($N$41&gt;$N21,AND($N$41=$N21,$O$41&gt;$O21))),1,"")</f>
        <v>1</v>
      </c>
      <c r="CY21" s="17">
        <f>IF(AND(Участники!$A21&lt;&gt;"",OR($N$42&gt;$N21,AND($N$42=$N21,$O$42&gt;$O21))),1,"")</f>
        <v>1</v>
      </c>
      <c r="CZ21" s="17">
        <f>IF(AND(Участники!$A21&lt;&gt;"",OR($N$43&gt;$N21,AND($N$43=$N21,$O$43&gt;$O21))),1,"")</f>
        <v>1</v>
      </c>
      <c r="DA21" s="17">
        <f>IF(AND(Участники!$A21&lt;&gt;"",OR($N$44&gt;$N21,AND($N$44=$N21,$O$44&gt;$O21))),1,"")</f>
        <v>1</v>
      </c>
      <c r="DB21" s="17">
        <f>IF(AND(Участники!$A21&lt;&gt;"",OR($N$45&gt;$N21,AND($N$45=$N21,$O$45&gt;$O21))),1,"")</f>
        <v>1</v>
      </c>
      <c r="DC21" s="17">
        <f>IF(AND(Участники!$A21&lt;&gt;"",OR($N$46&gt;$N21,AND($N$46=$N21,$O$46&gt;$O21))),1,"")</f>
        <v>1</v>
      </c>
      <c r="DD21" s="17">
        <f>IF(AND(Участники!$A21&lt;&gt;"",OR($N$47&gt;$N21,AND($N$47=$N21,$O$47&gt;$O21))),1,"")</f>
        <v>1</v>
      </c>
      <c r="DE21" s="17">
        <f>IF(AND(Участники!$A21&lt;&gt;"",OR($N$48&gt;$N21,AND($N$48=$N21,$O$48&gt;$O21))),1,"")</f>
        <v>1</v>
      </c>
      <c r="DF21" s="17">
        <f>IF(AND(Участники!$A21&lt;&gt;"",OR($N$49&gt;$N21,AND($N$49=$N21,$O$49&gt;$O21))),1,"")</f>
        <v>1</v>
      </c>
      <c r="DG21" s="17">
        <f>IF(AND(Участники!$A21&lt;&gt;"",OR($N$50&gt;$N21,AND($N$50=$N21,$O$50&gt;$O21))),1,"")</f>
        <v>1</v>
      </c>
      <c r="DH21" s="17">
        <f>IF(AND(Участники!$A21&lt;&gt;"",OR($N$51&gt;$N21,AND($N$51=$N21,$O$51&gt;$O21))),1,"")</f>
        <v>1</v>
      </c>
      <c r="DI21" s="17">
        <f>IF(AND(Участники!$A21&lt;&gt;"",OR($N$52&gt;$N21,AND($N$52=$N21,$O$52&gt;$O21))),1,"")</f>
        <v>1</v>
      </c>
      <c r="DJ21" s="17">
        <f>IF(AND(Участники!$A21&lt;&gt;"",OR($N$53&gt;$N21,AND($N$53=$N21,$O$53&gt;$O21))),1,"")</f>
        <v>1</v>
      </c>
      <c r="DK21" s="17">
        <f>IF(AND(Участники!$A21&lt;&gt;"",OR($N$54&gt;$N21,AND($N$54=$N21,$O$54&gt;$O21))),1,"")</f>
        <v>1</v>
      </c>
      <c r="DL21" s="17">
        <f>IF(AND(Участники!$A21&lt;&gt;"",OR($N$55&gt;$N21,AND($N$55=$N21,$O$55&gt;$O21))),1,"")</f>
        <v>1</v>
      </c>
      <c r="DM21" s="17">
        <f>IF(AND(Участники!$A21&lt;&gt;"",OR($N$56&gt;$N21,AND($N$56=$N21,$O$56&gt;$O21))),1,"")</f>
        <v>1</v>
      </c>
      <c r="DN21" s="17">
        <f>IF(AND(Участники!$A21&lt;&gt;"",OR($N$57&gt;$N21,AND($N$57=$N21,$O$57&gt;$O21))),1,"")</f>
        <v>1</v>
      </c>
      <c r="DO21" s="17">
        <f>IF(AND(Участники!$A21&lt;&gt;"",OR($N$58&gt;$N21,AND($N$58=$N21,$O$58&gt;$O21))),1,"")</f>
        <v>1</v>
      </c>
      <c r="DP21" s="17">
        <f>IF(AND(Участники!$A21&lt;&gt;"",OR($N$59&gt;$N21,AND($N$59=$N21,$O$59&gt;$O21))),1,"")</f>
        <v>1</v>
      </c>
      <c r="DQ21" s="17">
        <f>IF(AND(Участники!$A21&lt;&gt;"",OR($N$60&gt;$N21,AND($N$60=$N21,$O$60&gt;$O21))),1,"")</f>
        <v>1</v>
      </c>
    </row>
    <row r="22" spans="1:121" x14ac:dyDescent="0.25">
      <c r="A22" s="29" t="str">
        <f>IF(Участники!A22="","",Участники!A22)</f>
        <v>Дзюдо и дзюпосле</v>
      </c>
      <c r="B22" s="52"/>
      <c r="C22" s="52"/>
      <c r="D22" s="52">
        <v>1</v>
      </c>
      <c r="E22" s="52"/>
      <c r="F22" s="64"/>
      <c r="G22" s="52"/>
      <c r="H22" s="52"/>
      <c r="I22" s="52">
        <v>1</v>
      </c>
      <c r="J22" s="52"/>
      <c r="K22" s="52"/>
      <c r="L22" s="52">
        <v>1</v>
      </c>
      <c r="M22" s="52">
        <v>1</v>
      </c>
      <c r="N22" s="15">
        <f>IF(Участники!A22="","",COUNTA(B22:M22))</f>
        <v>4</v>
      </c>
      <c r="O22" s="15">
        <f>IF(Участники!A22="","",SUMPRODUCT(B$8:M$8,B82:M82))</f>
        <v>71</v>
      </c>
      <c r="P22" s="15">
        <f>IF(Участники!A22="","",IF($AE$61+1=Участники!$B$6-CE$61,$AE$61+1,CONCATENATE($AE$61+1,"-",Участники!$B$6-CE$61)))</f>
        <v>14</v>
      </c>
      <c r="T22" s="17" t="str">
        <f>IF(AND(Участники!$A22&lt;&gt;"",OR($N$11&lt;$N22,AND($N$11=$N22,$O$11&lt;$O22))),1,"")</f>
        <v/>
      </c>
      <c r="U22" s="17">
        <f>IF(AND(Участники!$A22&lt;&gt;"",OR($N$12&lt;$N22,AND($N$12=$N22,$O$12&lt;$O22))),1,"")</f>
        <v>1</v>
      </c>
      <c r="V22" s="17" t="str">
        <f>IF(AND(Участники!$A22&lt;&gt;"",OR($N$13&lt;$N22,AND($N$13=$N22,$O$13&lt;$O22))),1,"")</f>
        <v/>
      </c>
      <c r="W22" s="17">
        <f>IF(AND(Участники!$A22&lt;&gt;"",OR($N$14&lt;$N22,AND($N$14=$N22,$O$14&lt;$O22))),1,"")</f>
        <v>1</v>
      </c>
      <c r="X22" s="17" t="str">
        <f>IF(AND(Участники!$A22&lt;&gt;"",OR($N$15&lt;$N22,AND($N$15=$N22,$O$15&lt;$O22))),1,"")</f>
        <v/>
      </c>
      <c r="Y22" s="17">
        <f>IF(AND(Участники!$A22&lt;&gt;"",OR($N$16&lt;$N22,AND($N$16=$N22,$O$16&lt;$O22))),1,"")</f>
        <v>1</v>
      </c>
      <c r="Z22" s="17">
        <f>IF(AND(Участники!$A22&lt;&gt;"",OR($N$17&lt;$N22,AND($N$17=$N22,$O$17&lt;$O22))),1,"")</f>
        <v>1</v>
      </c>
      <c r="AA22" s="17">
        <f>IF(AND(Участники!$A22&lt;&gt;"",OR($N$18&lt;$N22,AND($N$18=$N22,$O$18&lt;$O22))),1,"")</f>
        <v>1</v>
      </c>
      <c r="AB22" s="17" t="str">
        <f>IF(AND(Участники!$A22&lt;&gt;"",OR($N$19&lt;$N22,AND($N$19=$N22,$O$19&lt;$O22))),1,"")</f>
        <v/>
      </c>
      <c r="AC22" s="17">
        <f>IF(AND(Участники!$A22&lt;&gt;"",OR($N$20&lt;$N22,AND($N$20=$N22,$O$20&lt;$O22))),1,"")</f>
        <v>1</v>
      </c>
      <c r="AD22" s="17">
        <f>IF(AND(Участники!$A22&lt;&gt;"",OR($N$21&lt;$N22,AND($N$21=$N22,$O$21&lt;$O22))),1,"")</f>
        <v>1</v>
      </c>
      <c r="AE22" s="16" t="str">
        <f>IF(AND(Участники!$A22&lt;&gt;"",OR($N$22&lt;$N22,AND($N$22=$N22,$O$22&lt;$O22))),1,"")</f>
        <v/>
      </c>
      <c r="AF22" s="17" t="str">
        <f>IF(AND(Участники!$A22&lt;&gt;"",OR($N$23&lt;$N22,AND($N$23=$N22,$O$23&lt;$O22))),1,"")</f>
        <v/>
      </c>
      <c r="AG22" s="17" t="str">
        <f>IF(AND(Участники!$A22&lt;&gt;"",OR($N$24&lt;$N22,AND($N$24=$N22,$O$24&lt;$O22))),1,"")</f>
        <v/>
      </c>
      <c r="AH22" s="17">
        <f>IF(AND(Участники!$A22&lt;&gt;"",OR($N$25&lt;$N22,AND($N$25=$N22,$O$25&lt;$O22))),1,"")</f>
        <v>1</v>
      </c>
      <c r="AI22" s="17" t="str">
        <f>IF(AND(Участники!$A22&lt;&gt;"",OR($N$26&lt;$N22,AND($N$26=$N22,$O$26&lt;$O22))),1,"")</f>
        <v/>
      </c>
      <c r="AJ22" s="17" t="str">
        <f>IF(AND(Участники!$A22&lt;&gt;"",OR($N$27&lt;$N22,AND($N$27=$N22,$O$27&lt;$O22))),1,"")</f>
        <v/>
      </c>
      <c r="AK22" s="17">
        <f>IF(AND(Участники!$A22&lt;&gt;"",OR($N$28&lt;$N22,AND($N$28=$N22,$O$28&lt;$O22))),1,"")</f>
        <v>1</v>
      </c>
      <c r="AL22" s="17">
        <f>IF(AND(Участники!$A22&lt;&gt;"",OR($N$29&lt;$N22,AND($N$29=$N22,$O$29&lt;$O22))),1,"")</f>
        <v>1</v>
      </c>
      <c r="AM22" s="17" t="str">
        <f>IF(AND(Участники!$A22&lt;&gt;"",OR($N$30&lt;$N22,AND($N$30=$N22,$O$30&lt;$O22))),1,"")</f>
        <v/>
      </c>
      <c r="AN22" s="17">
        <f>IF(AND(Участники!$A22&lt;&gt;"",OR($N$31&lt;$N22,AND($N$31=$N22,$O$31&lt;$O22))),1,"")</f>
        <v>1</v>
      </c>
      <c r="AO22" s="17" t="str">
        <f>IF(AND(Участники!$A22&lt;&gt;"",OR($N$32&lt;$N22,AND($N$32=$N22,$O$32&lt;$O22))),1,"")</f>
        <v/>
      </c>
      <c r="AP22" s="17" t="str">
        <f>IF(AND(Участники!$A22&lt;&gt;"",OR($N$33&lt;$N22,AND($N$33=$N22,$O$33&lt;$O22))),1,"")</f>
        <v/>
      </c>
      <c r="AQ22" s="17" t="str">
        <f>IF(AND(Участники!$A22&lt;&gt;"",OR($N$34&lt;$N22,AND($N$34=$N22,$O$34&lt;$O22))),1,"")</f>
        <v/>
      </c>
      <c r="AR22" s="17">
        <f>IF(AND(Участники!$A22&lt;&gt;"",OR($N$35&lt;$N22,AND($N$35=$N22,$O$35&lt;$O22))),1,"")</f>
        <v>1</v>
      </c>
      <c r="AS22" s="17">
        <f>IF(AND(Участники!$A22&lt;&gt;"",OR($N$36&lt;$N22,AND($N$36=$N22,$O$36&lt;$O22))),1,"")</f>
        <v>1</v>
      </c>
      <c r="AT22" s="17">
        <f>IF(AND(Участники!$A22&lt;&gt;"",OR($N$37&lt;$N22,AND($N$37=$N22,$O$37&lt;$O22))),1,"")</f>
        <v>1</v>
      </c>
      <c r="AU22" s="17">
        <f>IF(AND(Участники!$A22&lt;&gt;"",OR($N$38&lt;$N22,AND($N$38=$N22,$O$38&lt;$O22))),1,"")</f>
        <v>1</v>
      </c>
      <c r="AV22" s="17">
        <f>IF(AND(Участники!$A22&lt;&gt;"",OR($N$39&lt;$N22,AND($N$39=$N22,$O$39&lt;$O22))),1,"")</f>
        <v>1</v>
      </c>
      <c r="AW22" s="17" t="str">
        <f>IF(AND(Участники!$A22&lt;&gt;"",OR($N$40&lt;$N22,AND($N$40=$N22,$O$40&lt;$O22))),1,"")</f>
        <v/>
      </c>
      <c r="AX22" s="17" t="str">
        <f>IF(AND(Участники!$A22&lt;&gt;"",OR($N$41&lt;$N22,AND($N$41=$N22,$O$41&lt;$O22))),1,"")</f>
        <v/>
      </c>
      <c r="AY22" s="17" t="str">
        <f>IF(AND(Участники!$A22&lt;&gt;"",OR($N$42&lt;$N22,AND($N$42=$N22,$O$42&lt;$O22))),1,"")</f>
        <v/>
      </c>
      <c r="AZ22" s="17" t="str">
        <f>IF(AND(Участники!$A22&lt;&gt;"",OR($N$43&lt;$N22,AND($N$43=$N22,$O$43&lt;$O22))),1,"")</f>
        <v/>
      </c>
      <c r="BA22" s="17" t="str">
        <f>IF(AND(Участники!$A22&lt;&gt;"",OR($N$44&lt;$N22,AND($N$44=$N22,$O$44&lt;$O22))),1,"")</f>
        <v/>
      </c>
      <c r="BB22" s="17" t="str">
        <f>IF(AND(Участники!$A22&lt;&gt;"",OR($N$45&lt;$N22,AND($N$45=$N22,$O$45&lt;$O22))),1,"")</f>
        <v/>
      </c>
      <c r="BC22" s="17" t="str">
        <f>IF(AND(Участники!$A22&lt;&gt;"",OR($N$46&lt;$N22,AND($N$46=$N22,$O$46&lt;$O22))),1,"")</f>
        <v/>
      </c>
      <c r="BD22" s="17" t="str">
        <f>IF(AND(Участники!$A22&lt;&gt;"",OR($N$47&lt;$N22,AND($N$47=$N22,$O$47&lt;$O22))),1,"")</f>
        <v/>
      </c>
      <c r="BE22" s="17" t="str">
        <f>IF(AND(Участники!$A22&lt;&gt;"",OR($N$48&lt;$N22,AND($N$48=$N22,$O$48&lt;$O22))),1,"")</f>
        <v/>
      </c>
      <c r="BF22" s="17" t="str">
        <f>IF(AND(Участники!$A22&lt;&gt;"",OR($N$49&lt;$N22,AND($N$49=$N22,$O$49&lt;$O22))),1,"")</f>
        <v/>
      </c>
      <c r="BG22" s="17" t="str">
        <f>IF(AND(Участники!$A22&lt;&gt;"",OR($N$50&lt;$N22,AND($N$50=$N22,$O$50&lt;$O22))),1,"")</f>
        <v/>
      </c>
      <c r="BH22" s="17" t="str">
        <f>IF(AND(Участники!$A22&lt;&gt;"",OR($N$51&lt;$N22,AND($N$51=$N22,$O$51&lt;$O22))),1,"")</f>
        <v/>
      </c>
      <c r="BI22" s="17" t="str">
        <f>IF(AND(Участники!$A22&lt;&gt;"",OR($N$52&lt;$N22,AND($N$52=$N22,$O$52&lt;$O22))),1,"")</f>
        <v/>
      </c>
      <c r="BJ22" s="17" t="str">
        <f>IF(AND(Участники!$A22&lt;&gt;"",OR($N$53&lt;$N22,AND($N$53=$N22,$O$53&lt;$O22))),1,"")</f>
        <v/>
      </c>
      <c r="BK22" s="17" t="str">
        <f>IF(AND(Участники!$A22&lt;&gt;"",OR($N$54&lt;$N22,AND($N$54=$N22,$O$54&lt;$O22))),1,"")</f>
        <v/>
      </c>
      <c r="BL22" s="17" t="str">
        <f>IF(AND(Участники!$A22&lt;&gt;"",OR($N$55&lt;$N22,AND($N$55=$N22,$O$55&lt;$O22))),1,"")</f>
        <v/>
      </c>
      <c r="BM22" s="17" t="str">
        <f>IF(AND(Участники!$A22&lt;&gt;"",OR($N$56&lt;$N22,AND($N$56=$N22,$O$56&lt;$O22))),1,"")</f>
        <v/>
      </c>
      <c r="BN22" s="17" t="str">
        <f>IF(AND(Участники!$A22&lt;&gt;"",OR($N$57&lt;$N22,AND($N$57=$N22,$O$57&lt;$O22))),1,"")</f>
        <v/>
      </c>
      <c r="BO22" s="17" t="str">
        <f>IF(AND(Участники!$A22&lt;&gt;"",OR($N$58&lt;$N22,AND($N$58=$N22,$O$58&lt;$O22))),1,"")</f>
        <v/>
      </c>
      <c r="BP22" s="17" t="str">
        <f>IF(AND(Участники!$A22&lt;&gt;"",OR($N$59&lt;$N22,AND($N$59=$N22,$O$59&lt;$O22))),1,"")</f>
        <v/>
      </c>
      <c r="BQ22" s="17" t="str">
        <f>IF(AND(Участники!$A22&lt;&gt;"",OR($N$60&lt;$N22,AND($N$60=$N22,$O$60&lt;$O22))),1,"")</f>
        <v/>
      </c>
      <c r="BT22" s="17">
        <f>IF(AND(Участники!$A22&lt;&gt;"",OR($N$11&gt;$N22,AND($N$11=$N22,$O$11&gt;$O22))),1,"")</f>
        <v>1</v>
      </c>
      <c r="BU22" s="17" t="str">
        <f>IF(AND(Участники!$A22&lt;&gt;"",OR($N$12&gt;$N22,AND($N$12=$N22,$O$12&gt;$O22))),1,"")</f>
        <v/>
      </c>
      <c r="BV22" s="17">
        <f>IF(AND(Участники!$A22&lt;&gt;"",OR($N$13&gt;$N22,AND($N$13=$N22,$O$13&gt;$O22))),1,"")</f>
        <v>1</v>
      </c>
      <c r="BW22" s="17" t="str">
        <f>IF(AND(Участники!$A22&lt;&gt;"",OR($N$14&gt;$N22,AND($N$14=$N22,$O$14&gt;$O22))),1,"")</f>
        <v/>
      </c>
      <c r="BX22" s="17">
        <f>IF(AND(Участники!$A22&lt;&gt;"",OR($N$15&gt;$N22,AND($N$15=$N22,$O$15&gt;$O22))),1,"")</f>
        <v>1</v>
      </c>
      <c r="BY22" s="17" t="str">
        <f>IF(AND(Участники!$A22&lt;&gt;"",OR($N$16&gt;$N22,AND($N$16=$N22,$O$16&gt;$O22))),1,"")</f>
        <v/>
      </c>
      <c r="BZ22" s="17" t="str">
        <f>IF(AND(Участники!$A22&lt;&gt;"",OR($N$17&gt;$N22,AND($N$17=$N22,$O$17&gt;$O22))),1,"")</f>
        <v/>
      </c>
      <c r="CA22" s="17" t="str">
        <f>IF(AND(Участники!$A22&lt;&gt;"",OR($N$18&gt;$N22,AND($N$18=$N22,$O$18&gt;$O22))),1,"")</f>
        <v/>
      </c>
      <c r="CB22" s="17">
        <f>IF(AND(Участники!$A22&lt;&gt;"",OR($N$19&gt;$N22,AND($N$19=$N22,$O$19&gt;$O22))),1,"")</f>
        <v>1</v>
      </c>
      <c r="CC22" s="17" t="str">
        <f>IF(AND(Участники!$A22&lt;&gt;"",OR($N$20&gt;$N22,AND($N$20=$N22,$O$20&gt;$O22))),1,"")</f>
        <v/>
      </c>
      <c r="CD22" s="17" t="str">
        <f>IF(AND(Участники!$A22&lt;&gt;"",OR($N$21&gt;$N22,AND($N$21=$N22,$O$21&gt;$O22))),1,"")</f>
        <v/>
      </c>
      <c r="CE22" s="16" t="str">
        <f>IF(AND(Участники!$A22&lt;&gt;"",OR($N$22&gt;$N22,AND($N$22=$N22,$O$22&gt;$O22))),1,"")</f>
        <v/>
      </c>
      <c r="CF22" s="17">
        <f>IF(AND(Участники!$A22&lt;&gt;"",OR($N$23&gt;$N22,AND($N$23=$N22,$O$23&gt;$O22))),1,"")</f>
        <v>1</v>
      </c>
      <c r="CG22" s="17">
        <f>IF(AND(Участники!$A22&lt;&gt;"",OR($N$24&gt;$N22,AND($N$24=$N22,$O$24&gt;$O22))),1,"")</f>
        <v>1</v>
      </c>
      <c r="CH22" s="17" t="str">
        <f>IF(AND(Участники!$A22&lt;&gt;"",OR($N$25&gt;$N22,AND($N$25=$N22,$O$25&gt;$O22))),1,"")</f>
        <v/>
      </c>
      <c r="CI22" s="17">
        <f>IF(AND(Участники!$A22&lt;&gt;"",OR($N$26&gt;$N22,AND($N$26=$N22,$O$26&gt;$O22))),1,"")</f>
        <v>1</v>
      </c>
      <c r="CJ22" s="17">
        <f>IF(AND(Участники!$A22&lt;&gt;"",OR($N$27&gt;$N22,AND($N$27=$N22,$O$27&gt;$O22))),1,"")</f>
        <v>1</v>
      </c>
      <c r="CK22" s="17" t="str">
        <f>IF(AND(Участники!$A22&lt;&gt;"",OR($N$28&gt;$N22,AND($N$28=$N22,$O$28&gt;$O22))),1,"")</f>
        <v/>
      </c>
      <c r="CL22" s="17" t="str">
        <f>IF(AND(Участники!$A22&lt;&gt;"",OR($N$29&gt;$N22,AND($N$29=$N22,$O$29&gt;$O22))),1,"")</f>
        <v/>
      </c>
      <c r="CM22" s="17">
        <f>IF(AND(Участники!$A22&lt;&gt;"",OR($N$30&gt;$N22,AND($N$30=$N22,$O$30&gt;$O22))),1,"")</f>
        <v>1</v>
      </c>
      <c r="CN22" s="17" t="str">
        <f>IF(AND(Участники!$A22&lt;&gt;"",OR($N$31&gt;$N22,AND($N$31=$N22,$O$31&gt;$O22))),1,"")</f>
        <v/>
      </c>
      <c r="CO22" s="17">
        <f>IF(AND(Участники!$A22&lt;&gt;"",OR($N$32&gt;$N22,AND($N$32=$N22,$O$32&gt;$O22))),1,"")</f>
        <v>1</v>
      </c>
      <c r="CP22" s="17">
        <f>IF(AND(Участники!$A22&lt;&gt;"",OR($N$33&gt;$N22,AND($N$33=$N22,$O$33&gt;$O22))),1,"")</f>
        <v>1</v>
      </c>
      <c r="CQ22" s="17">
        <f>IF(AND(Участники!$A22&lt;&gt;"",OR($N$34&gt;$N22,AND($N$34=$N22,$O$34&gt;$O22))),1,"")</f>
        <v>1</v>
      </c>
      <c r="CR22" s="17" t="str">
        <f>IF(AND(Участники!$A22&lt;&gt;"",OR($N$35&gt;$N22,AND($N$35=$N22,$O$35&gt;$O22))),1,"")</f>
        <v/>
      </c>
      <c r="CS22" s="17" t="str">
        <f>IF(AND(Участники!$A22&lt;&gt;"",OR($N$36&gt;$N22,AND($N$36=$N22,$O$36&gt;$O22))),1,"")</f>
        <v/>
      </c>
      <c r="CT22" s="17" t="str">
        <f>IF(AND(Участники!$A22&lt;&gt;"",OR($N$37&gt;$N22,AND($N$37=$N22,$O$37&gt;$O22))),1,"")</f>
        <v/>
      </c>
      <c r="CU22" s="17" t="str">
        <f>IF(AND(Участники!$A22&lt;&gt;"",OR($N$38&gt;$N22,AND($N$38=$N22,$O$38&gt;$O22))),1,"")</f>
        <v/>
      </c>
      <c r="CV22" s="17" t="str">
        <f>IF(AND(Участники!$A22&lt;&gt;"",OR($N$39&gt;$N22,AND($N$39=$N22,$O$39&gt;$O22))),1,"")</f>
        <v/>
      </c>
      <c r="CW22" s="17">
        <f>IF(AND(Участники!$A22&lt;&gt;"",OR($N$40&gt;$N22,AND($N$40=$N22,$O$40&gt;$O22))),1,"")</f>
        <v>1</v>
      </c>
      <c r="CX22" s="17">
        <f>IF(AND(Участники!$A22&lt;&gt;"",OR($N$41&gt;$N22,AND($N$41=$N22,$O$41&gt;$O22))),1,"")</f>
        <v>1</v>
      </c>
      <c r="CY22" s="17">
        <f>IF(AND(Участники!$A22&lt;&gt;"",OR($N$42&gt;$N22,AND($N$42=$N22,$O$42&gt;$O22))),1,"")</f>
        <v>1</v>
      </c>
      <c r="CZ22" s="17">
        <f>IF(AND(Участники!$A22&lt;&gt;"",OR($N$43&gt;$N22,AND($N$43=$N22,$O$43&gt;$O22))),1,"")</f>
        <v>1</v>
      </c>
      <c r="DA22" s="17">
        <f>IF(AND(Участники!$A22&lt;&gt;"",OR($N$44&gt;$N22,AND($N$44=$N22,$O$44&gt;$O22))),1,"")</f>
        <v>1</v>
      </c>
      <c r="DB22" s="17">
        <f>IF(AND(Участники!$A22&lt;&gt;"",OR($N$45&gt;$N22,AND($N$45=$N22,$O$45&gt;$O22))),1,"")</f>
        <v>1</v>
      </c>
      <c r="DC22" s="17">
        <f>IF(AND(Участники!$A22&lt;&gt;"",OR($N$46&gt;$N22,AND($N$46=$N22,$O$46&gt;$O22))),1,"")</f>
        <v>1</v>
      </c>
      <c r="DD22" s="17">
        <f>IF(AND(Участники!$A22&lt;&gt;"",OR($N$47&gt;$N22,AND($N$47=$N22,$O$47&gt;$O22))),1,"")</f>
        <v>1</v>
      </c>
      <c r="DE22" s="17">
        <f>IF(AND(Участники!$A22&lt;&gt;"",OR($N$48&gt;$N22,AND($N$48=$N22,$O$48&gt;$O22))),1,"")</f>
        <v>1</v>
      </c>
      <c r="DF22" s="17">
        <f>IF(AND(Участники!$A22&lt;&gt;"",OR($N$49&gt;$N22,AND($N$49=$N22,$O$49&gt;$O22))),1,"")</f>
        <v>1</v>
      </c>
      <c r="DG22" s="17">
        <f>IF(AND(Участники!$A22&lt;&gt;"",OR($N$50&gt;$N22,AND($N$50=$N22,$O$50&gt;$O22))),1,"")</f>
        <v>1</v>
      </c>
      <c r="DH22" s="17">
        <f>IF(AND(Участники!$A22&lt;&gt;"",OR($N$51&gt;$N22,AND($N$51=$N22,$O$51&gt;$O22))),1,"")</f>
        <v>1</v>
      </c>
      <c r="DI22" s="17">
        <f>IF(AND(Участники!$A22&lt;&gt;"",OR($N$52&gt;$N22,AND($N$52=$N22,$O$52&gt;$O22))),1,"")</f>
        <v>1</v>
      </c>
      <c r="DJ22" s="17">
        <f>IF(AND(Участники!$A22&lt;&gt;"",OR($N$53&gt;$N22,AND($N$53=$N22,$O$53&gt;$O22))),1,"")</f>
        <v>1</v>
      </c>
      <c r="DK22" s="17">
        <f>IF(AND(Участники!$A22&lt;&gt;"",OR($N$54&gt;$N22,AND($N$54=$N22,$O$54&gt;$O22))),1,"")</f>
        <v>1</v>
      </c>
      <c r="DL22" s="17">
        <f>IF(AND(Участники!$A22&lt;&gt;"",OR($N$55&gt;$N22,AND($N$55=$N22,$O$55&gt;$O22))),1,"")</f>
        <v>1</v>
      </c>
      <c r="DM22" s="17">
        <f>IF(AND(Участники!$A22&lt;&gt;"",OR($N$56&gt;$N22,AND($N$56=$N22,$O$56&gt;$O22))),1,"")</f>
        <v>1</v>
      </c>
      <c r="DN22" s="17">
        <f>IF(AND(Участники!$A22&lt;&gt;"",OR($N$57&gt;$N22,AND($N$57=$N22,$O$57&gt;$O22))),1,"")</f>
        <v>1</v>
      </c>
      <c r="DO22" s="17">
        <f>IF(AND(Участники!$A22&lt;&gt;"",OR($N$58&gt;$N22,AND($N$58=$N22,$O$58&gt;$O22))),1,"")</f>
        <v>1</v>
      </c>
      <c r="DP22" s="17">
        <f>IF(AND(Участники!$A22&lt;&gt;"",OR($N$59&gt;$N22,AND($N$59=$N22,$O$59&gt;$O22))),1,"")</f>
        <v>1</v>
      </c>
      <c r="DQ22" s="17">
        <f>IF(AND(Участники!$A22&lt;&gt;"",OR($N$60&gt;$N22,AND($N$60=$N22,$O$60&gt;$O22))),1,"")</f>
        <v>1</v>
      </c>
    </row>
    <row r="23" spans="1:121" x14ac:dyDescent="0.25">
      <c r="A23" s="29" t="str">
        <f>IF(Участники!A23="","",Участники!A23)</f>
        <v>Шапито</v>
      </c>
      <c r="B23" s="52">
        <v>1</v>
      </c>
      <c r="C23" s="52"/>
      <c r="D23" s="52">
        <v>1</v>
      </c>
      <c r="E23" s="52"/>
      <c r="F23" s="64"/>
      <c r="G23" s="52"/>
      <c r="H23" s="52"/>
      <c r="I23" s="52"/>
      <c r="J23" s="52"/>
      <c r="K23" s="52">
        <v>1</v>
      </c>
      <c r="L23" s="52">
        <v>1</v>
      </c>
      <c r="M23" s="52">
        <v>1</v>
      </c>
      <c r="N23" s="15">
        <f>IF(Участники!A23="","",COUNTA(B23:M23))</f>
        <v>5</v>
      </c>
      <c r="O23" s="15">
        <f>IF(Участники!A23="","",SUMPRODUCT(B$8:M$8,B83:M83))</f>
        <v>86</v>
      </c>
      <c r="P23" s="15">
        <f>IF(Участники!A23="","",IF($AF$61+1=Участники!$B$6-CF$61,$AF$61+1,CONCATENATE($AF$61+1,"-",Участники!$B$6-CF$61)))</f>
        <v>7</v>
      </c>
      <c r="T23" s="17" t="str">
        <f>IF(AND(Участники!$A23&lt;&gt;"",OR($N$11&lt;$N23,AND($N$11=$N23,$O$11&lt;$O23))),1,"")</f>
        <v/>
      </c>
      <c r="U23" s="17">
        <f>IF(AND(Участники!$A23&lt;&gt;"",OR($N$12&lt;$N23,AND($N$12=$N23,$O$12&lt;$O23))),1,"")</f>
        <v>1</v>
      </c>
      <c r="V23" s="17">
        <f>IF(AND(Участники!$A23&lt;&gt;"",OR($N$13&lt;$N23,AND($N$13=$N23,$O$13&lt;$O23))),1,"")</f>
        <v>1</v>
      </c>
      <c r="W23" s="17">
        <f>IF(AND(Участники!$A23&lt;&gt;"",OR($N$14&lt;$N23,AND($N$14=$N23,$O$14&lt;$O23))),1,"")</f>
        <v>1</v>
      </c>
      <c r="X23" s="17">
        <f>IF(AND(Участники!$A23&lt;&gt;"",OR($N$15&lt;$N23,AND($N$15=$N23,$O$15&lt;$O23))),1,"")</f>
        <v>1</v>
      </c>
      <c r="Y23" s="17">
        <f>IF(AND(Участники!$A23&lt;&gt;"",OR($N$16&lt;$N23,AND($N$16=$N23,$O$16&lt;$O23))),1,"")</f>
        <v>1</v>
      </c>
      <c r="Z23" s="17">
        <f>IF(AND(Участники!$A23&lt;&gt;"",OR($N$17&lt;$N23,AND($N$17=$N23,$O$17&lt;$O23))),1,"")</f>
        <v>1</v>
      </c>
      <c r="AA23" s="17">
        <f>IF(AND(Участники!$A23&lt;&gt;"",OR($N$18&lt;$N23,AND($N$18=$N23,$O$18&lt;$O23))),1,"")</f>
        <v>1</v>
      </c>
      <c r="AB23" s="17">
        <f>IF(AND(Участники!$A23&lt;&gt;"",OR($N$19&lt;$N23,AND($N$19=$N23,$O$19&lt;$O23))),1,"")</f>
        <v>1</v>
      </c>
      <c r="AC23" s="17">
        <f>IF(AND(Участники!$A23&lt;&gt;"",OR($N$20&lt;$N23,AND($N$20=$N23,$O$20&lt;$O23))),1,"")</f>
        <v>1</v>
      </c>
      <c r="AD23" s="17">
        <f>IF(AND(Участники!$A23&lt;&gt;"",OR($N$21&lt;$N23,AND($N$21=$N23,$O$21&lt;$O23))),1,"")</f>
        <v>1</v>
      </c>
      <c r="AE23" s="17">
        <f>IF(AND(Участники!$A23&lt;&gt;"",OR($N$22&lt;$N23,AND($N$22=$N23,$O$22&lt;$O23))),1,"")</f>
        <v>1</v>
      </c>
      <c r="AF23" s="16" t="str">
        <f>IF(AND(Участники!$A23&lt;&gt;"",OR($N$23&lt;$N23,AND($N$23=$N23,$O$23&lt;$O23))),1,"")</f>
        <v/>
      </c>
      <c r="AG23" s="17">
        <f>IF(AND(Участники!$A23&lt;&gt;"",OR($N$24&lt;$N23,AND($N$24=$N23,$O$24&lt;$O23))),1,"")</f>
        <v>1</v>
      </c>
      <c r="AH23" s="17">
        <f>IF(AND(Участники!$A23&lt;&gt;"",OR($N$25&lt;$N23,AND($N$25=$N23,$O$25&lt;$O23))),1,"")</f>
        <v>1</v>
      </c>
      <c r="AI23" s="17" t="str">
        <f>IF(AND(Участники!$A23&lt;&gt;"",OR($N$26&lt;$N23,AND($N$26=$N23,$O$26&lt;$O23))),1,"")</f>
        <v/>
      </c>
      <c r="AJ23" s="17" t="str">
        <f>IF(AND(Участники!$A23&lt;&gt;"",OR($N$27&lt;$N23,AND($N$27=$N23,$O$27&lt;$O23))),1,"")</f>
        <v/>
      </c>
      <c r="AK23" s="17">
        <f>IF(AND(Участники!$A23&lt;&gt;"",OR($N$28&lt;$N23,AND($N$28=$N23,$O$28&lt;$O23))),1,"")</f>
        <v>1</v>
      </c>
      <c r="AL23" s="17">
        <f>IF(AND(Участники!$A23&lt;&gt;"",OR($N$29&lt;$N23,AND($N$29=$N23,$O$29&lt;$O23))),1,"")</f>
        <v>1</v>
      </c>
      <c r="AM23" s="17">
        <f>IF(AND(Участники!$A23&lt;&gt;"",OR($N$30&lt;$N23,AND($N$30=$N23,$O$30&lt;$O23))),1,"")</f>
        <v>1</v>
      </c>
      <c r="AN23" s="17">
        <f>IF(AND(Участники!$A23&lt;&gt;"",OR($N$31&lt;$N23,AND($N$31=$N23,$O$31&lt;$O23))),1,"")</f>
        <v>1</v>
      </c>
      <c r="AO23" s="17" t="str">
        <f>IF(AND(Участники!$A23&lt;&gt;"",OR($N$32&lt;$N23,AND($N$32=$N23,$O$32&lt;$O23))),1,"")</f>
        <v/>
      </c>
      <c r="AP23" s="17">
        <f>IF(AND(Участники!$A23&lt;&gt;"",OR($N$33&lt;$N23,AND($N$33=$N23,$O$33&lt;$O23))),1,"")</f>
        <v>1</v>
      </c>
      <c r="AQ23" s="17" t="str">
        <f>IF(AND(Участники!$A23&lt;&gt;"",OR($N$34&lt;$N23,AND($N$34=$N23,$O$34&lt;$O23))),1,"")</f>
        <v/>
      </c>
      <c r="AR23" s="17">
        <f>IF(AND(Участники!$A23&lt;&gt;"",OR($N$35&lt;$N23,AND($N$35=$N23,$O$35&lt;$O23))),1,"")</f>
        <v>1</v>
      </c>
      <c r="AS23" s="17">
        <f>IF(AND(Участники!$A23&lt;&gt;"",OR($N$36&lt;$N23,AND($N$36=$N23,$O$36&lt;$O23))),1,"")</f>
        <v>1</v>
      </c>
      <c r="AT23" s="17">
        <f>IF(AND(Участники!$A23&lt;&gt;"",OR($N$37&lt;$N23,AND($N$37=$N23,$O$37&lt;$O23))),1,"")</f>
        <v>1</v>
      </c>
      <c r="AU23" s="17">
        <f>IF(AND(Участники!$A23&lt;&gt;"",OR($N$38&lt;$N23,AND($N$38=$N23,$O$38&lt;$O23))),1,"")</f>
        <v>1</v>
      </c>
      <c r="AV23" s="17">
        <f>IF(AND(Участники!$A23&lt;&gt;"",OR($N$39&lt;$N23,AND($N$39=$N23,$O$39&lt;$O23))),1,"")</f>
        <v>1</v>
      </c>
      <c r="AW23" s="17" t="str">
        <f>IF(AND(Участники!$A23&lt;&gt;"",OR($N$40&lt;$N23,AND($N$40=$N23,$O$40&lt;$O23))),1,"")</f>
        <v/>
      </c>
      <c r="AX23" s="17" t="str">
        <f>IF(AND(Участники!$A23&lt;&gt;"",OR($N$41&lt;$N23,AND($N$41=$N23,$O$41&lt;$O23))),1,"")</f>
        <v/>
      </c>
      <c r="AY23" s="17" t="str">
        <f>IF(AND(Участники!$A23&lt;&gt;"",OR($N$42&lt;$N23,AND($N$42=$N23,$O$42&lt;$O23))),1,"")</f>
        <v/>
      </c>
      <c r="AZ23" s="17" t="str">
        <f>IF(AND(Участники!$A23&lt;&gt;"",OR($N$43&lt;$N23,AND($N$43=$N23,$O$43&lt;$O23))),1,"")</f>
        <v/>
      </c>
      <c r="BA23" s="17" t="str">
        <f>IF(AND(Участники!$A23&lt;&gt;"",OR($N$44&lt;$N23,AND($N$44=$N23,$O$44&lt;$O23))),1,"")</f>
        <v/>
      </c>
      <c r="BB23" s="17" t="str">
        <f>IF(AND(Участники!$A23&lt;&gt;"",OR($N$45&lt;$N23,AND($N$45=$N23,$O$45&lt;$O23))),1,"")</f>
        <v/>
      </c>
      <c r="BC23" s="17" t="str">
        <f>IF(AND(Участники!$A23&lt;&gt;"",OR($N$46&lt;$N23,AND($N$46=$N23,$O$46&lt;$O23))),1,"")</f>
        <v/>
      </c>
      <c r="BD23" s="17" t="str">
        <f>IF(AND(Участники!$A23&lt;&gt;"",OR($N$47&lt;$N23,AND($N$47=$N23,$O$47&lt;$O23))),1,"")</f>
        <v/>
      </c>
      <c r="BE23" s="17" t="str">
        <f>IF(AND(Участники!$A23&lt;&gt;"",OR($N$48&lt;$N23,AND($N$48=$N23,$O$48&lt;$O23))),1,"")</f>
        <v/>
      </c>
      <c r="BF23" s="17" t="str">
        <f>IF(AND(Участники!$A23&lt;&gt;"",OR($N$49&lt;$N23,AND($N$49=$N23,$O$49&lt;$O23))),1,"")</f>
        <v/>
      </c>
      <c r="BG23" s="17" t="str">
        <f>IF(AND(Участники!$A23&lt;&gt;"",OR($N$50&lt;$N23,AND($N$50=$N23,$O$50&lt;$O23))),1,"")</f>
        <v/>
      </c>
      <c r="BH23" s="17" t="str">
        <f>IF(AND(Участники!$A23&lt;&gt;"",OR($N$51&lt;$N23,AND($N$51=$N23,$O$51&lt;$O23))),1,"")</f>
        <v/>
      </c>
      <c r="BI23" s="17" t="str">
        <f>IF(AND(Участники!$A23&lt;&gt;"",OR($N$52&lt;$N23,AND($N$52=$N23,$O$52&lt;$O23))),1,"")</f>
        <v/>
      </c>
      <c r="BJ23" s="17" t="str">
        <f>IF(AND(Участники!$A23&lt;&gt;"",OR($N$53&lt;$N23,AND($N$53=$N23,$O$53&lt;$O23))),1,"")</f>
        <v/>
      </c>
      <c r="BK23" s="17" t="str">
        <f>IF(AND(Участники!$A23&lt;&gt;"",OR($N$54&lt;$N23,AND($N$54=$N23,$O$54&lt;$O23))),1,"")</f>
        <v/>
      </c>
      <c r="BL23" s="17" t="str">
        <f>IF(AND(Участники!$A23&lt;&gt;"",OR($N$55&lt;$N23,AND($N$55=$N23,$O$55&lt;$O23))),1,"")</f>
        <v/>
      </c>
      <c r="BM23" s="17" t="str">
        <f>IF(AND(Участники!$A23&lt;&gt;"",OR($N$56&lt;$N23,AND($N$56=$N23,$O$56&lt;$O23))),1,"")</f>
        <v/>
      </c>
      <c r="BN23" s="17" t="str">
        <f>IF(AND(Участники!$A23&lt;&gt;"",OR($N$57&lt;$N23,AND($N$57=$N23,$O$57&lt;$O23))),1,"")</f>
        <v/>
      </c>
      <c r="BO23" s="17" t="str">
        <f>IF(AND(Участники!$A23&lt;&gt;"",OR($N$58&lt;$N23,AND($N$58=$N23,$O$58&lt;$O23))),1,"")</f>
        <v/>
      </c>
      <c r="BP23" s="17" t="str">
        <f>IF(AND(Участники!$A23&lt;&gt;"",OR($N$59&lt;$N23,AND($N$59=$N23,$O$59&lt;$O23))),1,"")</f>
        <v/>
      </c>
      <c r="BQ23" s="17" t="str">
        <f>IF(AND(Участники!$A23&lt;&gt;"",OR($N$60&lt;$N23,AND($N$60=$N23,$O$60&lt;$O23))),1,"")</f>
        <v/>
      </c>
      <c r="BT23" s="17">
        <f>IF(AND(Участники!$A23&lt;&gt;"",OR($N$11&gt;$N23,AND($N$11=$N23,$O$11&gt;$O23))),1,"")</f>
        <v>1</v>
      </c>
      <c r="BU23" s="17" t="str">
        <f>IF(AND(Участники!$A23&lt;&gt;"",OR($N$12&gt;$N23,AND($N$12=$N23,$O$12&gt;$O23))),1,"")</f>
        <v/>
      </c>
      <c r="BV23" s="17" t="str">
        <f>IF(AND(Участники!$A23&lt;&gt;"",OR($N$13&gt;$N23,AND($N$13=$N23,$O$13&gt;$O23))),1,"")</f>
        <v/>
      </c>
      <c r="BW23" s="17" t="str">
        <f>IF(AND(Участники!$A23&lt;&gt;"",OR($N$14&gt;$N23,AND($N$14=$N23,$O$14&gt;$O23))),1,"")</f>
        <v/>
      </c>
      <c r="BX23" s="17" t="str">
        <f>IF(AND(Участники!$A23&lt;&gt;"",OR($N$15&gt;$N23,AND($N$15=$N23,$O$15&gt;$O23))),1,"")</f>
        <v/>
      </c>
      <c r="BY23" s="17" t="str">
        <f>IF(AND(Участники!$A23&lt;&gt;"",OR($N$16&gt;$N23,AND($N$16=$N23,$O$16&gt;$O23))),1,"")</f>
        <v/>
      </c>
      <c r="BZ23" s="17" t="str">
        <f>IF(AND(Участники!$A23&lt;&gt;"",OR($N$17&gt;$N23,AND($N$17=$N23,$O$17&gt;$O23))),1,"")</f>
        <v/>
      </c>
      <c r="CA23" s="17" t="str">
        <f>IF(AND(Участники!$A23&lt;&gt;"",OR($N$18&gt;$N23,AND($N$18=$N23,$O$18&gt;$O23))),1,"")</f>
        <v/>
      </c>
      <c r="CB23" s="17" t="str">
        <f>IF(AND(Участники!$A23&lt;&gt;"",OR($N$19&gt;$N23,AND($N$19=$N23,$O$19&gt;$O23))),1,"")</f>
        <v/>
      </c>
      <c r="CC23" s="17" t="str">
        <f>IF(AND(Участники!$A23&lt;&gt;"",OR($N$20&gt;$N23,AND($N$20=$N23,$O$20&gt;$O23))),1,"")</f>
        <v/>
      </c>
      <c r="CD23" s="17" t="str">
        <f>IF(AND(Участники!$A23&lt;&gt;"",OR($N$21&gt;$N23,AND($N$21=$N23,$O$21&gt;$O23))),1,"")</f>
        <v/>
      </c>
      <c r="CE23" s="17" t="str">
        <f>IF(AND(Участники!$A23&lt;&gt;"",OR($N$22&gt;$N23,AND($N$22=$N23,$O$22&gt;$O23))),1,"")</f>
        <v/>
      </c>
      <c r="CF23" s="16" t="str">
        <f>IF(AND(Участники!$A23&lt;&gt;"",OR($N$23&gt;$N23,AND($N$23=$N23,$O$23&gt;$O23))),1,"")</f>
        <v/>
      </c>
      <c r="CG23" s="17" t="str">
        <f>IF(AND(Участники!$A23&lt;&gt;"",OR($N$24&gt;$N23,AND($N$24=$N23,$O$24&gt;$O23))),1,"")</f>
        <v/>
      </c>
      <c r="CH23" s="17" t="str">
        <f>IF(AND(Участники!$A23&lt;&gt;"",OR($N$25&gt;$N23,AND($N$25=$N23,$O$25&gt;$O23))),1,"")</f>
        <v/>
      </c>
      <c r="CI23" s="17">
        <f>IF(AND(Участники!$A23&lt;&gt;"",OR($N$26&gt;$N23,AND($N$26=$N23,$O$26&gt;$O23))),1,"")</f>
        <v>1</v>
      </c>
      <c r="CJ23" s="17">
        <f>IF(AND(Участники!$A23&lt;&gt;"",OR($N$27&gt;$N23,AND($N$27=$N23,$O$27&gt;$O23))),1,"")</f>
        <v>1</v>
      </c>
      <c r="CK23" s="17" t="str">
        <f>IF(AND(Участники!$A23&lt;&gt;"",OR($N$28&gt;$N23,AND($N$28=$N23,$O$28&gt;$O23))),1,"")</f>
        <v/>
      </c>
      <c r="CL23" s="17" t="str">
        <f>IF(AND(Участники!$A23&lt;&gt;"",OR($N$29&gt;$N23,AND($N$29=$N23,$O$29&gt;$O23))),1,"")</f>
        <v/>
      </c>
      <c r="CM23" s="17" t="str">
        <f>IF(AND(Участники!$A23&lt;&gt;"",OR($N$30&gt;$N23,AND($N$30=$N23,$O$30&gt;$O23))),1,"")</f>
        <v/>
      </c>
      <c r="CN23" s="17" t="str">
        <f>IF(AND(Участники!$A23&lt;&gt;"",OR($N$31&gt;$N23,AND($N$31=$N23,$O$31&gt;$O23))),1,"")</f>
        <v/>
      </c>
      <c r="CO23" s="17">
        <f>IF(AND(Участники!$A23&lt;&gt;"",OR($N$32&gt;$N23,AND($N$32=$N23,$O$32&gt;$O23))),1,"")</f>
        <v>1</v>
      </c>
      <c r="CP23" s="17" t="str">
        <f>IF(AND(Участники!$A23&lt;&gt;"",OR($N$33&gt;$N23,AND($N$33=$N23,$O$33&gt;$O23))),1,"")</f>
        <v/>
      </c>
      <c r="CQ23" s="17">
        <f>IF(AND(Участники!$A23&lt;&gt;"",OR($N$34&gt;$N23,AND($N$34=$N23,$O$34&gt;$O23))),1,"")</f>
        <v>1</v>
      </c>
      <c r="CR23" s="17" t="str">
        <f>IF(AND(Участники!$A23&lt;&gt;"",OR($N$35&gt;$N23,AND($N$35=$N23,$O$35&gt;$O23))),1,"")</f>
        <v/>
      </c>
      <c r="CS23" s="17" t="str">
        <f>IF(AND(Участники!$A23&lt;&gt;"",OR($N$36&gt;$N23,AND($N$36=$N23,$O$36&gt;$O23))),1,"")</f>
        <v/>
      </c>
      <c r="CT23" s="17" t="str">
        <f>IF(AND(Участники!$A23&lt;&gt;"",OR($N$37&gt;$N23,AND($N$37=$N23,$O$37&gt;$O23))),1,"")</f>
        <v/>
      </c>
      <c r="CU23" s="17" t="str">
        <f>IF(AND(Участники!$A23&lt;&gt;"",OR($N$38&gt;$N23,AND($N$38=$N23,$O$38&gt;$O23))),1,"")</f>
        <v/>
      </c>
      <c r="CV23" s="17" t="str">
        <f>IF(AND(Участники!$A23&lt;&gt;"",OR($N$39&gt;$N23,AND($N$39=$N23,$O$39&gt;$O23))),1,"")</f>
        <v/>
      </c>
      <c r="CW23" s="17">
        <f>IF(AND(Участники!$A23&lt;&gt;"",OR($N$40&gt;$N23,AND($N$40=$N23,$O$40&gt;$O23))),1,"")</f>
        <v>1</v>
      </c>
      <c r="CX23" s="17">
        <f>IF(AND(Участники!$A23&lt;&gt;"",OR($N$41&gt;$N23,AND($N$41=$N23,$O$41&gt;$O23))),1,"")</f>
        <v>1</v>
      </c>
      <c r="CY23" s="17">
        <f>IF(AND(Участники!$A23&lt;&gt;"",OR($N$42&gt;$N23,AND($N$42=$N23,$O$42&gt;$O23))),1,"")</f>
        <v>1</v>
      </c>
      <c r="CZ23" s="17">
        <f>IF(AND(Участники!$A23&lt;&gt;"",OR($N$43&gt;$N23,AND($N$43=$N23,$O$43&gt;$O23))),1,"")</f>
        <v>1</v>
      </c>
      <c r="DA23" s="17">
        <f>IF(AND(Участники!$A23&lt;&gt;"",OR($N$44&gt;$N23,AND($N$44=$N23,$O$44&gt;$O23))),1,"")</f>
        <v>1</v>
      </c>
      <c r="DB23" s="17">
        <f>IF(AND(Участники!$A23&lt;&gt;"",OR($N$45&gt;$N23,AND($N$45=$N23,$O$45&gt;$O23))),1,"")</f>
        <v>1</v>
      </c>
      <c r="DC23" s="17">
        <f>IF(AND(Участники!$A23&lt;&gt;"",OR($N$46&gt;$N23,AND($N$46=$N23,$O$46&gt;$O23))),1,"")</f>
        <v>1</v>
      </c>
      <c r="DD23" s="17">
        <f>IF(AND(Участники!$A23&lt;&gt;"",OR($N$47&gt;$N23,AND($N$47=$N23,$O$47&gt;$O23))),1,"")</f>
        <v>1</v>
      </c>
      <c r="DE23" s="17">
        <f>IF(AND(Участники!$A23&lt;&gt;"",OR($N$48&gt;$N23,AND($N$48=$N23,$O$48&gt;$O23))),1,"")</f>
        <v>1</v>
      </c>
      <c r="DF23" s="17">
        <f>IF(AND(Участники!$A23&lt;&gt;"",OR($N$49&gt;$N23,AND($N$49=$N23,$O$49&gt;$O23))),1,"")</f>
        <v>1</v>
      </c>
      <c r="DG23" s="17">
        <f>IF(AND(Участники!$A23&lt;&gt;"",OR($N$50&gt;$N23,AND($N$50=$N23,$O$50&gt;$O23))),1,"")</f>
        <v>1</v>
      </c>
      <c r="DH23" s="17">
        <f>IF(AND(Участники!$A23&lt;&gt;"",OR($N$51&gt;$N23,AND($N$51=$N23,$O$51&gt;$O23))),1,"")</f>
        <v>1</v>
      </c>
      <c r="DI23" s="17">
        <f>IF(AND(Участники!$A23&lt;&gt;"",OR($N$52&gt;$N23,AND($N$52=$N23,$O$52&gt;$O23))),1,"")</f>
        <v>1</v>
      </c>
      <c r="DJ23" s="17">
        <f>IF(AND(Участники!$A23&lt;&gt;"",OR($N$53&gt;$N23,AND($N$53=$N23,$O$53&gt;$O23))),1,"")</f>
        <v>1</v>
      </c>
      <c r="DK23" s="17">
        <f>IF(AND(Участники!$A23&lt;&gt;"",OR($N$54&gt;$N23,AND($N$54=$N23,$O$54&gt;$O23))),1,"")</f>
        <v>1</v>
      </c>
      <c r="DL23" s="17">
        <f>IF(AND(Участники!$A23&lt;&gt;"",OR($N$55&gt;$N23,AND($N$55=$N23,$O$55&gt;$O23))),1,"")</f>
        <v>1</v>
      </c>
      <c r="DM23" s="17">
        <f>IF(AND(Участники!$A23&lt;&gt;"",OR($N$56&gt;$N23,AND($N$56=$N23,$O$56&gt;$O23))),1,"")</f>
        <v>1</v>
      </c>
      <c r="DN23" s="17">
        <f>IF(AND(Участники!$A23&lt;&gt;"",OR($N$57&gt;$N23,AND($N$57=$N23,$O$57&gt;$O23))),1,"")</f>
        <v>1</v>
      </c>
      <c r="DO23" s="17">
        <f>IF(AND(Участники!$A23&lt;&gt;"",OR($N$58&gt;$N23,AND($N$58=$N23,$O$58&gt;$O23))),1,"")</f>
        <v>1</v>
      </c>
      <c r="DP23" s="17">
        <f>IF(AND(Участники!$A23&lt;&gt;"",OR($N$59&gt;$N23,AND($N$59=$N23,$O$59&gt;$O23))),1,"")</f>
        <v>1</v>
      </c>
      <c r="DQ23" s="17">
        <f>IF(AND(Участники!$A23&lt;&gt;"",OR($N$60&gt;$N23,AND($N$60=$N23,$O$60&gt;$O23))),1,"")</f>
        <v>1</v>
      </c>
    </row>
    <row r="24" spans="1:121" x14ac:dyDescent="0.25">
      <c r="A24" s="29" t="str">
        <f>IF(Участники!A24="","",Участники!A24)</f>
        <v>Brainstorm</v>
      </c>
      <c r="B24" s="52">
        <v>1</v>
      </c>
      <c r="C24" s="52"/>
      <c r="D24" s="52">
        <v>1</v>
      </c>
      <c r="E24" s="52"/>
      <c r="F24" s="64"/>
      <c r="G24" s="52">
        <v>1</v>
      </c>
      <c r="H24" s="52"/>
      <c r="I24" s="52"/>
      <c r="J24" s="52">
        <v>1</v>
      </c>
      <c r="K24" s="52"/>
      <c r="L24" s="52"/>
      <c r="M24" s="52"/>
      <c r="N24" s="15">
        <f>IF(Участники!A24="","",COUNTA(B24:M24))</f>
        <v>4</v>
      </c>
      <c r="O24" s="15">
        <f>IF(Участники!A24="","",SUMPRODUCT(B$8:M$8,B84:M84))</f>
        <v>89</v>
      </c>
      <c r="P24" s="15">
        <f>IF(Участники!A24="","",IF($AG$61+1=Участники!$B$6-CG$61,$AG$61+1,CONCATENATE($AG$61+1,"-",Участники!$B$6-CG$61)))</f>
        <v>8</v>
      </c>
      <c r="T24" s="17" t="str">
        <f>IF(AND(Участники!$A24&lt;&gt;"",OR($N$11&lt;$N24,AND($N$11=$N24,$O$11&lt;$O24))),1,"")</f>
        <v/>
      </c>
      <c r="U24" s="17">
        <f>IF(AND(Участники!$A24&lt;&gt;"",OR($N$12&lt;$N24,AND($N$12=$N24,$O$12&lt;$O24))),1,"")</f>
        <v>1</v>
      </c>
      <c r="V24" s="17">
        <f>IF(AND(Участники!$A24&lt;&gt;"",OR($N$13&lt;$N24,AND($N$13=$N24,$O$13&lt;$O24))),1,"")</f>
        <v>1</v>
      </c>
      <c r="W24" s="17">
        <f>IF(AND(Участники!$A24&lt;&gt;"",OR($N$14&lt;$N24,AND($N$14=$N24,$O$14&lt;$O24))),1,"")</f>
        <v>1</v>
      </c>
      <c r="X24" s="17">
        <f>IF(AND(Участники!$A24&lt;&gt;"",OR($N$15&lt;$N24,AND($N$15=$N24,$O$15&lt;$O24))),1,"")</f>
        <v>1</v>
      </c>
      <c r="Y24" s="17">
        <f>IF(AND(Участники!$A24&lt;&gt;"",OR($N$16&lt;$N24,AND($N$16=$N24,$O$16&lt;$O24))),1,"")</f>
        <v>1</v>
      </c>
      <c r="Z24" s="17">
        <f>IF(AND(Участники!$A24&lt;&gt;"",OR($N$17&lt;$N24,AND($N$17=$N24,$O$17&lt;$O24))),1,"")</f>
        <v>1</v>
      </c>
      <c r="AA24" s="17">
        <f>IF(AND(Участники!$A24&lt;&gt;"",OR($N$18&lt;$N24,AND($N$18=$N24,$O$18&lt;$O24))),1,"")</f>
        <v>1</v>
      </c>
      <c r="AB24" s="17">
        <f>IF(AND(Участники!$A24&lt;&gt;"",OR($N$19&lt;$N24,AND($N$19=$N24,$O$19&lt;$O24))),1,"")</f>
        <v>1</v>
      </c>
      <c r="AC24" s="17">
        <f>IF(AND(Участники!$A24&lt;&gt;"",OR($N$20&lt;$N24,AND($N$20=$N24,$O$20&lt;$O24))),1,"")</f>
        <v>1</v>
      </c>
      <c r="AD24" s="17">
        <f>IF(AND(Участники!$A24&lt;&gt;"",OR($N$21&lt;$N24,AND($N$21=$N24,$O$21&lt;$O24))),1,"")</f>
        <v>1</v>
      </c>
      <c r="AE24" s="17">
        <f>IF(AND(Участники!$A24&lt;&gt;"",OR($N$22&lt;$N24,AND($N$22=$N24,$O$22&lt;$O24))),1,"")</f>
        <v>1</v>
      </c>
      <c r="AF24" s="17" t="str">
        <f>IF(AND(Участники!$A24&lt;&gt;"",OR($N$23&lt;$N24,AND($N$23=$N24,$O$23&lt;$O24))),1,"")</f>
        <v/>
      </c>
      <c r="AG24" s="16" t="str">
        <f>IF(AND(Участники!$A24&lt;&gt;"",OR($N$24&lt;$N24,AND($N$24=$N24,$O$24&lt;$O24))),1,"")</f>
        <v/>
      </c>
      <c r="AH24" s="17">
        <f>IF(AND(Участники!$A24&lt;&gt;"",OR($N$25&lt;$N24,AND($N$25=$N24,$O$25&lt;$O24))),1,"")</f>
        <v>1</v>
      </c>
      <c r="AI24" s="17" t="str">
        <f>IF(AND(Участники!$A24&lt;&gt;"",OR($N$26&lt;$N24,AND($N$26=$N24,$O$26&lt;$O24))),1,"")</f>
        <v/>
      </c>
      <c r="AJ24" s="17" t="str">
        <f>IF(AND(Участники!$A24&lt;&gt;"",OR($N$27&lt;$N24,AND($N$27=$N24,$O$27&lt;$O24))),1,"")</f>
        <v/>
      </c>
      <c r="AK24" s="17">
        <f>IF(AND(Участники!$A24&lt;&gt;"",OR($N$28&lt;$N24,AND($N$28=$N24,$O$28&lt;$O24))),1,"")</f>
        <v>1</v>
      </c>
      <c r="AL24" s="17">
        <f>IF(AND(Участники!$A24&lt;&gt;"",OR($N$29&lt;$N24,AND($N$29=$N24,$O$29&lt;$O24))),1,"")</f>
        <v>1</v>
      </c>
      <c r="AM24" s="17">
        <f>IF(AND(Участники!$A24&lt;&gt;"",OR($N$30&lt;$N24,AND($N$30=$N24,$O$30&lt;$O24))),1,"")</f>
        <v>1</v>
      </c>
      <c r="AN24" s="17">
        <f>IF(AND(Участники!$A24&lt;&gt;"",OR($N$31&lt;$N24,AND($N$31=$N24,$O$31&lt;$O24))),1,"")</f>
        <v>1</v>
      </c>
      <c r="AO24" s="17" t="str">
        <f>IF(AND(Участники!$A24&lt;&gt;"",OR($N$32&lt;$N24,AND($N$32=$N24,$O$32&lt;$O24))),1,"")</f>
        <v/>
      </c>
      <c r="AP24" s="17">
        <f>IF(AND(Участники!$A24&lt;&gt;"",OR($N$33&lt;$N24,AND($N$33=$N24,$O$33&lt;$O24))),1,"")</f>
        <v>1</v>
      </c>
      <c r="AQ24" s="17" t="str">
        <f>IF(AND(Участники!$A24&lt;&gt;"",OR($N$34&lt;$N24,AND($N$34=$N24,$O$34&lt;$O24))),1,"")</f>
        <v/>
      </c>
      <c r="AR24" s="17">
        <f>IF(AND(Участники!$A24&lt;&gt;"",OR($N$35&lt;$N24,AND($N$35=$N24,$O$35&lt;$O24))),1,"")</f>
        <v>1</v>
      </c>
      <c r="AS24" s="17">
        <f>IF(AND(Участники!$A24&lt;&gt;"",OR($N$36&lt;$N24,AND($N$36=$N24,$O$36&lt;$O24))),1,"")</f>
        <v>1</v>
      </c>
      <c r="AT24" s="17">
        <f>IF(AND(Участники!$A24&lt;&gt;"",OR($N$37&lt;$N24,AND($N$37=$N24,$O$37&lt;$O24))),1,"")</f>
        <v>1</v>
      </c>
      <c r="AU24" s="17">
        <f>IF(AND(Участники!$A24&lt;&gt;"",OR($N$38&lt;$N24,AND($N$38=$N24,$O$38&lt;$O24))),1,"")</f>
        <v>1</v>
      </c>
      <c r="AV24" s="17">
        <f>IF(AND(Участники!$A24&lt;&gt;"",OR($N$39&lt;$N24,AND($N$39=$N24,$O$39&lt;$O24))),1,"")</f>
        <v>1</v>
      </c>
      <c r="AW24" s="17" t="str">
        <f>IF(AND(Участники!$A24&lt;&gt;"",OR($N$40&lt;$N24,AND($N$40=$N24,$O$40&lt;$O24))),1,"")</f>
        <v/>
      </c>
      <c r="AX24" s="17" t="str">
        <f>IF(AND(Участники!$A24&lt;&gt;"",OR($N$41&lt;$N24,AND($N$41=$N24,$O$41&lt;$O24))),1,"")</f>
        <v/>
      </c>
      <c r="AY24" s="17" t="str">
        <f>IF(AND(Участники!$A24&lt;&gt;"",OR($N$42&lt;$N24,AND($N$42=$N24,$O$42&lt;$O24))),1,"")</f>
        <v/>
      </c>
      <c r="AZ24" s="17" t="str">
        <f>IF(AND(Участники!$A24&lt;&gt;"",OR($N$43&lt;$N24,AND($N$43=$N24,$O$43&lt;$O24))),1,"")</f>
        <v/>
      </c>
      <c r="BA24" s="17" t="str">
        <f>IF(AND(Участники!$A24&lt;&gt;"",OR($N$44&lt;$N24,AND($N$44=$N24,$O$44&lt;$O24))),1,"")</f>
        <v/>
      </c>
      <c r="BB24" s="17" t="str">
        <f>IF(AND(Участники!$A24&lt;&gt;"",OR($N$45&lt;$N24,AND($N$45=$N24,$O$45&lt;$O24))),1,"")</f>
        <v/>
      </c>
      <c r="BC24" s="17" t="str">
        <f>IF(AND(Участники!$A24&lt;&gt;"",OR($N$46&lt;$N24,AND($N$46=$N24,$O$46&lt;$O24))),1,"")</f>
        <v/>
      </c>
      <c r="BD24" s="17" t="str">
        <f>IF(AND(Участники!$A24&lt;&gt;"",OR($N$47&lt;$N24,AND($N$47=$N24,$O$47&lt;$O24))),1,"")</f>
        <v/>
      </c>
      <c r="BE24" s="17" t="str">
        <f>IF(AND(Участники!$A24&lt;&gt;"",OR($N$48&lt;$N24,AND($N$48=$N24,$O$48&lt;$O24))),1,"")</f>
        <v/>
      </c>
      <c r="BF24" s="17" t="str">
        <f>IF(AND(Участники!$A24&lt;&gt;"",OR($N$49&lt;$N24,AND($N$49=$N24,$O$49&lt;$O24))),1,"")</f>
        <v/>
      </c>
      <c r="BG24" s="17" t="str">
        <f>IF(AND(Участники!$A24&lt;&gt;"",OR($N$50&lt;$N24,AND($N$50=$N24,$O$50&lt;$O24))),1,"")</f>
        <v/>
      </c>
      <c r="BH24" s="17" t="str">
        <f>IF(AND(Участники!$A24&lt;&gt;"",OR($N$51&lt;$N24,AND($N$51=$N24,$O$51&lt;$O24))),1,"")</f>
        <v/>
      </c>
      <c r="BI24" s="17" t="str">
        <f>IF(AND(Участники!$A24&lt;&gt;"",OR($N$52&lt;$N24,AND($N$52=$N24,$O$52&lt;$O24))),1,"")</f>
        <v/>
      </c>
      <c r="BJ24" s="17" t="str">
        <f>IF(AND(Участники!$A24&lt;&gt;"",OR($N$53&lt;$N24,AND($N$53=$N24,$O$53&lt;$O24))),1,"")</f>
        <v/>
      </c>
      <c r="BK24" s="17" t="str">
        <f>IF(AND(Участники!$A24&lt;&gt;"",OR($N$54&lt;$N24,AND($N$54=$N24,$O$54&lt;$O24))),1,"")</f>
        <v/>
      </c>
      <c r="BL24" s="17" t="str">
        <f>IF(AND(Участники!$A24&lt;&gt;"",OR($N$55&lt;$N24,AND($N$55=$N24,$O$55&lt;$O24))),1,"")</f>
        <v/>
      </c>
      <c r="BM24" s="17" t="str">
        <f>IF(AND(Участники!$A24&lt;&gt;"",OR($N$56&lt;$N24,AND($N$56=$N24,$O$56&lt;$O24))),1,"")</f>
        <v/>
      </c>
      <c r="BN24" s="17" t="str">
        <f>IF(AND(Участники!$A24&lt;&gt;"",OR($N$57&lt;$N24,AND($N$57=$N24,$O$57&lt;$O24))),1,"")</f>
        <v/>
      </c>
      <c r="BO24" s="17" t="str">
        <f>IF(AND(Участники!$A24&lt;&gt;"",OR($N$58&lt;$N24,AND($N$58=$N24,$O$58&lt;$O24))),1,"")</f>
        <v/>
      </c>
      <c r="BP24" s="17" t="str">
        <f>IF(AND(Участники!$A24&lt;&gt;"",OR($N$59&lt;$N24,AND($N$59=$N24,$O$59&lt;$O24))),1,"")</f>
        <v/>
      </c>
      <c r="BQ24" s="17" t="str">
        <f>IF(AND(Участники!$A24&lt;&gt;"",OR($N$60&lt;$N24,AND($N$60=$N24,$O$60&lt;$O24))),1,"")</f>
        <v/>
      </c>
      <c r="BT24" s="17">
        <f>IF(AND(Участники!$A24&lt;&gt;"",OR($N$11&gt;$N24,AND($N$11=$N24,$O$11&gt;$O24))),1,"")</f>
        <v>1</v>
      </c>
      <c r="BU24" s="17" t="str">
        <f>IF(AND(Участники!$A24&lt;&gt;"",OR($N$12&gt;$N24,AND($N$12=$N24,$O$12&gt;$O24))),1,"")</f>
        <v/>
      </c>
      <c r="BV24" s="17" t="str">
        <f>IF(AND(Участники!$A24&lt;&gt;"",OR($N$13&gt;$N24,AND($N$13=$N24,$O$13&gt;$O24))),1,"")</f>
        <v/>
      </c>
      <c r="BW24" s="17" t="str">
        <f>IF(AND(Участники!$A24&lt;&gt;"",OR($N$14&gt;$N24,AND($N$14=$N24,$O$14&gt;$O24))),1,"")</f>
        <v/>
      </c>
      <c r="BX24" s="17" t="str">
        <f>IF(AND(Участники!$A24&lt;&gt;"",OR($N$15&gt;$N24,AND($N$15=$N24,$O$15&gt;$O24))),1,"")</f>
        <v/>
      </c>
      <c r="BY24" s="17" t="str">
        <f>IF(AND(Участники!$A24&lt;&gt;"",OR($N$16&gt;$N24,AND($N$16=$N24,$O$16&gt;$O24))),1,"")</f>
        <v/>
      </c>
      <c r="BZ24" s="17" t="str">
        <f>IF(AND(Участники!$A24&lt;&gt;"",OR($N$17&gt;$N24,AND($N$17=$N24,$O$17&gt;$O24))),1,"")</f>
        <v/>
      </c>
      <c r="CA24" s="17" t="str">
        <f>IF(AND(Участники!$A24&lt;&gt;"",OR($N$18&gt;$N24,AND($N$18=$N24,$O$18&gt;$O24))),1,"")</f>
        <v/>
      </c>
      <c r="CB24" s="17" t="str">
        <f>IF(AND(Участники!$A24&lt;&gt;"",OR($N$19&gt;$N24,AND($N$19=$N24,$O$19&gt;$O24))),1,"")</f>
        <v/>
      </c>
      <c r="CC24" s="17" t="str">
        <f>IF(AND(Участники!$A24&lt;&gt;"",OR($N$20&gt;$N24,AND($N$20=$N24,$O$20&gt;$O24))),1,"")</f>
        <v/>
      </c>
      <c r="CD24" s="17" t="str">
        <f>IF(AND(Участники!$A24&lt;&gt;"",OR($N$21&gt;$N24,AND($N$21=$N24,$O$21&gt;$O24))),1,"")</f>
        <v/>
      </c>
      <c r="CE24" s="17" t="str">
        <f>IF(AND(Участники!$A24&lt;&gt;"",OR($N$22&gt;$N24,AND($N$22=$N24,$O$22&gt;$O24))),1,"")</f>
        <v/>
      </c>
      <c r="CF24" s="17">
        <f>IF(AND(Участники!$A24&lt;&gt;"",OR($N$23&gt;$N24,AND($N$23=$N24,$O$23&gt;$O24))),1,"")</f>
        <v>1</v>
      </c>
      <c r="CG24" s="16" t="str">
        <f>IF(AND(Участники!$A24&lt;&gt;"",OR($N$24&gt;$N24,AND($N$24=$N24,$O$24&gt;$O24))),1,"")</f>
        <v/>
      </c>
      <c r="CH24" s="17" t="str">
        <f>IF(AND(Участники!$A24&lt;&gt;"",OR($N$25&gt;$N24,AND($N$25=$N24,$O$25&gt;$O24))),1,"")</f>
        <v/>
      </c>
      <c r="CI24" s="17">
        <f>IF(AND(Участники!$A24&lt;&gt;"",OR($N$26&gt;$N24,AND($N$26=$N24,$O$26&gt;$O24))),1,"")</f>
        <v>1</v>
      </c>
      <c r="CJ24" s="17">
        <f>IF(AND(Участники!$A24&lt;&gt;"",OR($N$27&gt;$N24,AND($N$27=$N24,$O$27&gt;$O24))),1,"")</f>
        <v>1</v>
      </c>
      <c r="CK24" s="17" t="str">
        <f>IF(AND(Участники!$A24&lt;&gt;"",OR($N$28&gt;$N24,AND($N$28=$N24,$O$28&gt;$O24))),1,"")</f>
        <v/>
      </c>
      <c r="CL24" s="17" t="str">
        <f>IF(AND(Участники!$A24&lt;&gt;"",OR($N$29&gt;$N24,AND($N$29=$N24,$O$29&gt;$O24))),1,"")</f>
        <v/>
      </c>
      <c r="CM24" s="17" t="str">
        <f>IF(AND(Участники!$A24&lt;&gt;"",OR($N$30&gt;$N24,AND($N$30=$N24,$O$30&gt;$O24))),1,"")</f>
        <v/>
      </c>
      <c r="CN24" s="17" t="str">
        <f>IF(AND(Участники!$A24&lt;&gt;"",OR($N$31&gt;$N24,AND($N$31=$N24,$O$31&gt;$O24))),1,"")</f>
        <v/>
      </c>
      <c r="CO24" s="17">
        <f>IF(AND(Участники!$A24&lt;&gt;"",OR($N$32&gt;$N24,AND($N$32=$N24,$O$32&gt;$O24))),1,"")</f>
        <v>1</v>
      </c>
      <c r="CP24" s="17" t="str">
        <f>IF(AND(Участники!$A24&lt;&gt;"",OR($N$33&gt;$N24,AND($N$33=$N24,$O$33&gt;$O24))),1,"")</f>
        <v/>
      </c>
      <c r="CQ24" s="17">
        <f>IF(AND(Участники!$A24&lt;&gt;"",OR($N$34&gt;$N24,AND($N$34=$N24,$O$34&gt;$O24))),1,"")</f>
        <v>1</v>
      </c>
      <c r="CR24" s="17" t="str">
        <f>IF(AND(Участники!$A24&lt;&gt;"",OR($N$35&gt;$N24,AND($N$35=$N24,$O$35&gt;$O24))),1,"")</f>
        <v/>
      </c>
      <c r="CS24" s="17" t="str">
        <f>IF(AND(Участники!$A24&lt;&gt;"",OR($N$36&gt;$N24,AND($N$36=$N24,$O$36&gt;$O24))),1,"")</f>
        <v/>
      </c>
      <c r="CT24" s="17" t="str">
        <f>IF(AND(Участники!$A24&lt;&gt;"",OR($N$37&gt;$N24,AND($N$37=$N24,$O$37&gt;$O24))),1,"")</f>
        <v/>
      </c>
      <c r="CU24" s="17" t="str">
        <f>IF(AND(Участники!$A24&lt;&gt;"",OR($N$38&gt;$N24,AND($N$38=$N24,$O$38&gt;$O24))),1,"")</f>
        <v/>
      </c>
      <c r="CV24" s="17" t="str">
        <f>IF(AND(Участники!$A24&lt;&gt;"",OR($N$39&gt;$N24,AND($N$39=$N24,$O$39&gt;$O24))),1,"")</f>
        <v/>
      </c>
      <c r="CW24" s="17">
        <f>IF(AND(Участники!$A24&lt;&gt;"",OR($N$40&gt;$N24,AND($N$40=$N24,$O$40&gt;$O24))),1,"")</f>
        <v>1</v>
      </c>
      <c r="CX24" s="17">
        <f>IF(AND(Участники!$A24&lt;&gt;"",OR($N$41&gt;$N24,AND($N$41=$N24,$O$41&gt;$O24))),1,"")</f>
        <v>1</v>
      </c>
      <c r="CY24" s="17">
        <f>IF(AND(Участники!$A24&lt;&gt;"",OR($N$42&gt;$N24,AND($N$42=$N24,$O$42&gt;$O24))),1,"")</f>
        <v>1</v>
      </c>
      <c r="CZ24" s="17">
        <f>IF(AND(Участники!$A24&lt;&gt;"",OR($N$43&gt;$N24,AND($N$43=$N24,$O$43&gt;$O24))),1,"")</f>
        <v>1</v>
      </c>
      <c r="DA24" s="17">
        <f>IF(AND(Участники!$A24&lt;&gt;"",OR($N$44&gt;$N24,AND($N$44=$N24,$O$44&gt;$O24))),1,"")</f>
        <v>1</v>
      </c>
      <c r="DB24" s="17">
        <f>IF(AND(Участники!$A24&lt;&gt;"",OR($N$45&gt;$N24,AND($N$45=$N24,$O$45&gt;$O24))),1,"")</f>
        <v>1</v>
      </c>
      <c r="DC24" s="17">
        <f>IF(AND(Участники!$A24&lt;&gt;"",OR($N$46&gt;$N24,AND($N$46=$N24,$O$46&gt;$O24))),1,"")</f>
        <v>1</v>
      </c>
      <c r="DD24" s="17">
        <f>IF(AND(Участники!$A24&lt;&gt;"",OR($N$47&gt;$N24,AND($N$47=$N24,$O$47&gt;$O24))),1,"")</f>
        <v>1</v>
      </c>
      <c r="DE24" s="17">
        <f>IF(AND(Участники!$A24&lt;&gt;"",OR($N$48&gt;$N24,AND($N$48=$N24,$O$48&gt;$O24))),1,"")</f>
        <v>1</v>
      </c>
      <c r="DF24" s="17">
        <f>IF(AND(Участники!$A24&lt;&gt;"",OR($N$49&gt;$N24,AND($N$49=$N24,$O$49&gt;$O24))),1,"")</f>
        <v>1</v>
      </c>
      <c r="DG24" s="17">
        <f>IF(AND(Участники!$A24&lt;&gt;"",OR($N$50&gt;$N24,AND($N$50=$N24,$O$50&gt;$O24))),1,"")</f>
        <v>1</v>
      </c>
      <c r="DH24" s="17">
        <f>IF(AND(Участники!$A24&lt;&gt;"",OR($N$51&gt;$N24,AND($N$51=$N24,$O$51&gt;$O24))),1,"")</f>
        <v>1</v>
      </c>
      <c r="DI24" s="17">
        <f>IF(AND(Участники!$A24&lt;&gt;"",OR($N$52&gt;$N24,AND($N$52=$N24,$O$52&gt;$O24))),1,"")</f>
        <v>1</v>
      </c>
      <c r="DJ24" s="17">
        <f>IF(AND(Участники!$A24&lt;&gt;"",OR($N$53&gt;$N24,AND($N$53=$N24,$O$53&gt;$O24))),1,"")</f>
        <v>1</v>
      </c>
      <c r="DK24" s="17">
        <f>IF(AND(Участники!$A24&lt;&gt;"",OR($N$54&gt;$N24,AND($N$54=$N24,$O$54&gt;$O24))),1,"")</f>
        <v>1</v>
      </c>
      <c r="DL24" s="17">
        <f>IF(AND(Участники!$A24&lt;&gt;"",OR($N$55&gt;$N24,AND($N$55=$N24,$O$55&gt;$O24))),1,"")</f>
        <v>1</v>
      </c>
      <c r="DM24" s="17">
        <f>IF(AND(Участники!$A24&lt;&gt;"",OR($N$56&gt;$N24,AND($N$56=$N24,$O$56&gt;$O24))),1,"")</f>
        <v>1</v>
      </c>
      <c r="DN24" s="17">
        <f>IF(AND(Участники!$A24&lt;&gt;"",OR($N$57&gt;$N24,AND($N$57=$N24,$O$57&gt;$O24))),1,"")</f>
        <v>1</v>
      </c>
      <c r="DO24" s="17">
        <f>IF(AND(Участники!$A24&lt;&gt;"",OR($N$58&gt;$N24,AND($N$58=$N24,$O$58&gt;$O24))),1,"")</f>
        <v>1</v>
      </c>
      <c r="DP24" s="17">
        <f>IF(AND(Участники!$A24&lt;&gt;"",OR($N$59&gt;$N24,AND($N$59=$N24,$O$59&gt;$O24))),1,"")</f>
        <v>1</v>
      </c>
      <c r="DQ24" s="17">
        <f>IF(AND(Участники!$A24&lt;&gt;"",OR($N$60&gt;$N24,AND($N$60=$N24,$O$60&gt;$O24))),1,"")</f>
        <v>1</v>
      </c>
    </row>
    <row r="25" spans="1:121" x14ac:dyDescent="0.25">
      <c r="A25" s="30" t="str">
        <f>IF(Участники!A25="","",Участники!A25)</f>
        <v>Mental Marvels</v>
      </c>
      <c r="B25" s="52">
        <v>1</v>
      </c>
      <c r="C25" s="52"/>
      <c r="D25" s="52"/>
      <c r="E25" s="52"/>
      <c r="F25" s="64"/>
      <c r="G25" s="52"/>
      <c r="H25" s="52"/>
      <c r="I25" s="52"/>
      <c r="J25" s="52"/>
      <c r="K25" s="52"/>
      <c r="L25" s="52"/>
      <c r="M25" s="52">
        <v>1</v>
      </c>
      <c r="N25" s="31">
        <f>IF(Участники!A25="","",COUNTA(B25:M25))</f>
        <v>2</v>
      </c>
      <c r="O25" s="31">
        <f>IF(Участники!A25="","",SUMPRODUCT(B$8:M$8,B85:M85))</f>
        <v>28</v>
      </c>
      <c r="P25" s="31">
        <f>IF(Участники!A25="","",IF($AH$61+1=Участники!$B$6-CH$61,$AH$61+1,CONCATENATE($AH$61+1,"-",Участники!$B$6-CH$61)))</f>
        <v>27</v>
      </c>
      <c r="T25" s="17" t="str">
        <f>IF(AND(Участники!$A25&lt;&gt;"",OR($N$11&lt;$N25,AND($N$11=$N25,$O$11&lt;$O25))),1,"")</f>
        <v/>
      </c>
      <c r="U25" s="17" t="str">
        <f>IF(AND(Участники!$A25&lt;&gt;"",OR($N$12&lt;$N25,AND($N$12=$N25,$O$12&lt;$O25))),1,"")</f>
        <v/>
      </c>
      <c r="V25" s="17" t="str">
        <f>IF(AND(Участники!$A25&lt;&gt;"",OR($N$13&lt;$N25,AND($N$13=$N25,$O$13&lt;$O25))),1,"")</f>
        <v/>
      </c>
      <c r="W25" s="17" t="str">
        <f>IF(AND(Участники!$A25&lt;&gt;"",OR($N$14&lt;$N25,AND($N$14=$N25,$O$14&lt;$O25))),1,"")</f>
        <v/>
      </c>
      <c r="X25" s="17" t="str">
        <f>IF(AND(Участники!$A25&lt;&gt;"",OR($N$15&lt;$N25,AND($N$15=$N25,$O$15&lt;$O25))),1,"")</f>
        <v/>
      </c>
      <c r="Y25" s="17">
        <f>IF(AND(Участники!$A25&lt;&gt;"",OR($N$16&lt;$N25,AND($N$16=$N25,$O$16&lt;$O25))),1,"")</f>
        <v>1</v>
      </c>
      <c r="Z25" s="17" t="str">
        <f>IF(AND(Участники!$A25&lt;&gt;"",OR($N$17&lt;$N25,AND($N$17=$N25,$O$17&lt;$O25))),1,"")</f>
        <v/>
      </c>
      <c r="AA25" s="17" t="str">
        <f>IF(AND(Участники!$A25&lt;&gt;"",OR($N$18&lt;$N25,AND($N$18=$N25,$O$18&lt;$O25))),1,"")</f>
        <v/>
      </c>
      <c r="AB25" s="17" t="str">
        <f>IF(AND(Участники!$A25&lt;&gt;"",OR($N$19&lt;$N25,AND($N$19=$N25,$O$19&lt;$O25))),1,"")</f>
        <v/>
      </c>
      <c r="AC25" s="17" t="str">
        <f>IF(AND(Участники!$A25&lt;&gt;"",OR($N$20&lt;$N25,AND($N$20=$N25,$O$20&lt;$O25))),1,"")</f>
        <v/>
      </c>
      <c r="AD25" s="17" t="str">
        <f>IF(AND(Участники!$A25&lt;&gt;"",OR($N$21&lt;$N25,AND($N$21=$N25,$O$21&lt;$O25))),1,"")</f>
        <v/>
      </c>
      <c r="AE25" s="17" t="str">
        <f>IF(AND(Участники!$A25&lt;&gt;"",OR($N$22&lt;$N25,AND($N$22=$N25,$O$22&lt;$O25))),1,"")</f>
        <v/>
      </c>
      <c r="AF25" s="17" t="str">
        <f>IF(AND(Участники!$A25&lt;&gt;"",OR($N$23&lt;$N25,AND($N$23=$N25,$O$23&lt;$O25))),1,"")</f>
        <v/>
      </c>
      <c r="AG25" s="17" t="str">
        <f>IF(AND(Участники!$A25&lt;&gt;"",OR($N$24&lt;$N25,AND($N$24=$N25,$O$24&lt;$O25))),1,"")</f>
        <v/>
      </c>
      <c r="AH25" s="16" t="str">
        <f>IF(AND(Участники!$A25&lt;&gt;"",OR($N$25&lt;$N25,AND($N$25=$N25,$O$25&lt;$O25))),1,"")</f>
        <v/>
      </c>
      <c r="AI25" s="17" t="str">
        <f>IF(AND(Участники!$A25&lt;&gt;"",OR($N$26&lt;$N25,AND($N$26=$N25,$O$26&lt;$O25))),1,"")</f>
        <v/>
      </c>
      <c r="AJ25" s="17" t="str">
        <f>IF(AND(Участники!$A25&lt;&gt;"",OR($N$27&lt;$N25,AND($N$27=$N25,$O$27&lt;$O25))),1,"")</f>
        <v/>
      </c>
      <c r="AK25" s="17" t="str">
        <f>IF(AND(Участники!$A25&lt;&gt;"",OR($N$28&lt;$N25,AND($N$28=$N25,$O$28&lt;$O25))),1,"")</f>
        <v/>
      </c>
      <c r="AL25" s="17" t="str">
        <f>IF(AND(Участники!$A25&lt;&gt;"",OR($N$29&lt;$N25,AND($N$29=$N25,$O$29&lt;$O25))),1,"")</f>
        <v/>
      </c>
      <c r="AM25" s="17" t="str">
        <f>IF(AND(Участники!$A25&lt;&gt;"",OR($N$30&lt;$N25,AND($N$30=$N25,$O$30&lt;$O25))),1,"")</f>
        <v/>
      </c>
      <c r="AN25" s="17">
        <f>IF(AND(Участники!$A25&lt;&gt;"",OR($N$31&lt;$N25,AND($N$31=$N25,$O$31&lt;$O25))),1,"")</f>
        <v>1</v>
      </c>
      <c r="AO25" s="17" t="str">
        <f>IF(AND(Участники!$A25&lt;&gt;"",OR($N$32&lt;$N25,AND($N$32=$N25,$O$32&lt;$O25))),1,"")</f>
        <v/>
      </c>
      <c r="AP25" s="17" t="str">
        <f>IF(AND(Участники!$A25&lt;&gt;"",OR($N$33&lt;$N25,AND($N$33=$N25,$O$33&lt;$O25))),1,"")</f>
        <v/>
      </c>
      <c r="AQ25" s="17" t="str">
        <f>IF(AND(Участники!$A25&lt;&gt;"",OR($N$34&lt;$N25,AND($N$34=$N25,$O$34&lt;$O25))),1,"")</f>
        <v/>
      </c>
      <c r="AR25" s="17" t="str">
        <f>IF(AND(Участники!$A25&lt;&gt;"",OR($N$35&lt;$N25,AND($N$35=$N25,$O$35&lt;$O25))),1,"")</f>
        <v/>
      </c>
      <c r="AS25" s="17">
        <f>IF(AND(Участники!$A25&lt;&gt;"",OR($N$36&lt;$N25,AND($N$36=$N25,$O$36&lt;$O25))),1,"")</f>
        <v>1</v>
      </c>
      <c r="AT25" s="17" t="str">
        <f>IF(AND(Участники!$A25&lt;&gt;"",OR($N$37&lt;$N25,AND($N$37=$N25,$O$37&lt;$O25))),1,"")</f>
        <v/>
      </c>
      <c r="AU25" s="17" t="str">
        <f>IF(AND(Участники!$A25&lt;&gt;"",OR($N$38&lt;$N25,AND($N$38=$N25,$O$38&lt;$O25))),1,"")</f>
        <v/>
      </c>
      <c r="AV25" s="17" t="str">
        <f>IF(AND(Участники!$A25&lt;&gt;"",OR($N$39&lt;$N25,AND($N$39=$N25,$O$39&lt;$O25))),1,"")</f>
        <v/>
      </c>
      <c r="AW25" s="17" t="str">
        <f>IF(AND(Участники!$A25&lt;&gt;"",OR($N$40&lt;$N25,AND($N$40=$N25,$O$40&lt;$O25))),1,"")</f>
        <v/>
      </c>
      <c r="AX25" s="17" t="str">
        <f>IF(AND(Участники!$A25&lt;&gt;"",OR($N$41&lt;$N25,AND($N$41=$N25,$O$41&lt;$O25))),1,"")</f>
        <v/>
      </c>
      <c r="AY25" s="17" t="str">
        <f>IF(AND(Участники!$A25&lt;&gt;"",OR($N$42&lt;$N25,AND($N$42=$N25,$O$42&lt;$O25))),1,"")</f>
        <v/>
      </c>
      <c r="AZ25" s="17" t="str">
        <f>IF(AND(Участники!$A25&lt;&gt;"",OR($N$43&lt;$N25,AND($N$43=$N25,$O$43&lt;$O25))),1,"")</f>
        <v/>
      </c>
      <c r="BA25" s="17" t="str">
        <f>IF(AND(Участники!$A25&lt;&gt;"",OR($N$44&lt;$N25,AND($N$44=$N25,$O$44&lt;$O25))),1,"")</f>
        <v/>
      </c>
      <c r="BB25" s="17" t="str">
        <f>IF(AND(Участники!$A25&lt;&gt;"",OR($N$45&lt;$N25,AND($N$45=$N25,$O$45&lt;$O25))),1,"")</f>
        <v/>
      </c>
      <c r="BC25" s="17" t="str">
        <f>IF(AND(Участники!$A25&lt;&gt;"",OR($N$46&lt;$N25,AND($N$46=$N25,$O$46&lt;$O25))),1,"")</f>
        <v/>
      </c>
      <c r="BD25" s="17" t="str">
        <f>IF(AND(Участники!$A25&lt;&gt;"",OR($N$47&lt;$N25,AND($N$47=$N25,$O$47&lt;$O25))),1,"")</f>
        <v/>
      </c>
      <c r="BE25" s="17" t="str">
        <f>IF(AND(Участники!$A25&lt;&gt;"",OR($N$48&lt;$N25,AND($N$48=$N25,$O$48&lt;$O25))),1,"")</f>
        <v/>
      </c>
      <c r="BF25" s="17" t="str">
        <f>IF(AND(Участники!$A25&lt;&gt;"",OR($N$49&lt;$N25,AND($N$49=$N25,$O$49&lt;$O25))),1,"")</f>
        <v/>
      </c>
      <c r="BG25" s="17" t="str">
        <f>IF(AND(Участники!$A25&lt;&gt;"",OR($N$50&lt;$N25,AND($N$50=$N25,$O$50&lt;$O25))),1,"")</f>
        <v/>
      </c>
      <c r="BH25" s="17" t="str">
        <f>IF(AND(Участники!$A25&lt;&gt;"",OR($N$51&lt;$N25,AND($N$51=$N25,$O$51&lt;$O25))),1,"")</f>
        <v/>
      </c>
      <c r="BI25" s="17" t="str">
        <f>IF(AND(Участники!$A25&lt;&gt;"",OR($N$52&lt;$N25,AND($N$52=$N25,$O$52&lt;$O25))),1,"")</f>
        <v/>
      </c>
      <c r="BJ25" s="17" t="str">
        <f>IF(AND(Участники!$A25&lt;&gt;"",OR($N$53&lt;$N25,AND($N$53=$N25,$O$53&lt;$O25))),1,"")</f>
        <v/>
      </c>
      <c r="BK25" s="17" t="str">
        <f>IF(AND(Участники!$A25&lt;&gt;"",OR($N$54&lt;$N25,AND($N$54=$N25,$O$54&lt;$O25))),1,"")</f>
        <v/>
      </c>
      <c r="BL25" s="17" t="str">
        <f>IF(AND(Участники!$A25&lt;&gt;"",OR($N$55&lt;$N25,AND($N$55=$N25,$O$55&lt;$O25))),1,"")</f>
        <v/>
      </c>
      <c r="BM25" s="17" t="str">
        <f>IF(AND(Участники!$A25&lt;&gt;"",OR($N$56&lt;$N25,AND($N$56=$N25,$O$56&lt;$O25))),1,"")</f>
        <v/>
      </c>
      <c r="BN25" s="17" t="str">
        <f>IF(AND(Участники!$A25&lt;&gt;"",OR($N$57&lt;$N25,AND($N$57=$N25,$O$57&lt;$O25))),1,"")</f>
        <v/>
      </c>
      <c r="BO25" s="17" t="str">
        <f>IF(AND(Участники!$A25&lt;&gt;"",OR($N$58&lt;$N25,AND($N$58=$N25,$O$58&lt;$O25))),1,"")</f>
        <v/>
      </c>
      <c r="BP25" s="17" t="str">
        <f>IF(AND(Участники!$A25&lt;&gt;"",OR($N$59&lt;$N25,AND($N$59=$N25,$O$59&lt;$O25))),1,"")</f>
        <v/>
      </c>
      <c r="BQ25" s="17" t="str">
        <f>IF(AND(Участники!$A25&lt;&gt;"",OR($N$60&lt;$N25,AND($N$60=$N25,$O$60&lt;$O25))),1,"")</f>
        <v/>
      </c>
      <c r="BT25" s="17">
        <f>IF(AND(Участники!$A25&lt;&gt;"",OR($N$11&gt;$N25,AND($N$11=$N25,$O$11&gt;$O25))),1,"")</f>
        <v>1</v>
      </c>
      <c r="BU25" s="17">
        <f>IF(AND(Участники!$A25&lt;&gt;"",OR($N$12&gt;$N25,AND($N$12=$N25,$O$12&gt;$O25))),1,"")</f>
        <v>1</v>
      </c>
      <c r="BV25" s="17">
        <f>IF(AND(Участники!$A25&lt;&gt;"",OR($N$13&gt;$N25,AND($N$13=$N25,$O$13&gt;$O25))),1,"")</f>
        <v>1</v>
      </c>
      <c r="BW25" s="17">
        <f>IF(AND(Участники!$A25&lt;&gt;"",OR($N$14&gt;$N25,AND($N$14=$N25,$O$14&gt;$O25))),1,"")</f>
        <v>1</v>
      </c>
      <c r="BX25" s="17">
        <f>IF(AND(Участники!$A25&lt;&gt;"",OR($N$15&gt;$N25,AND($N$15=$N25,$O$15&gt;$O25))),1,"")</f>
        <v>1</v>
      </c>
      <c r="BY25" s="17" t="str">
        <f>IF(AND(Участники!$A25&lt;&gt;"",OR($N$16&gt;$N25,AND($N$16=$N25,$O$16&gt;$O25))),1,"")</f>
        <v/>
      </c>
      <c r="BZ25" s="17">
        <f>IF(AND(Участники!$A25&lt;&gt;"",OR($N$17&gt;$N25,AND($N$17=$N25,$O$17&gt;$O25))),1,"")</f>
        <v>1</v>
      </c>
      <c r="CA25" s="17">
        <f>IF(AND(Участники!$A25&lt;&gt;"",OR($N$18&gt;$N25,AND($N$18=$N25,$O$18&gt;$O25))),1,"")</f>
        <v>1</v>
      </c>
      <c r="CB25" s="17">
        <f>IF(AND(Участники!$A25&lt;&gt;"",OR($N$19&gt;$N25,AND($N$19=$N25,$O$19&gt;$O25))),1,"")</f>
        <v>1</v>
      </c>
      <c r="CC25" s="17">
        <f>IF(AND(Участники!$A25&lt;&gt;"",OR($N$20&gt;$N25,AND($N$20=$N25,$O$20&gt;$O25))),1,"")</f>
        <v>1</v>
      </c>
      <c r="CD25" s="17">
        <f>IF(AND(Участники!$A25&lt;&gt;"",OR($N$21&gt;$N25,AND($N$21=$N25,$O$21&gt;$O25))),1,"")</f>
        <v>1</v>
      </c>
      <c r="CE25" s="17">
        <f>IF(AND(Участники!$A25&lt;&gt;"",OR($N$22&gt;$N25,AND($N$22=$N25,$O$22&gt;$O25))),1,"")</f>
        <v>1</v>
      </c>
      <c r="CF25" s="17">
        <f>IF(AND(Участники!$A25&lt;&gt;"",OR($N$23&gt;$N25,AND($N$23=$N25,$O$23&gt;$O25))),1,"")</f>
        <v>1</v>
      </c>
      <c r="CG25" s="17">
        <f>IF(AND(Участники!$A25&lt;&gt;"",OR($N$24&gt;$N25,AND($N$24=$N25,$O$24&gt;$O25))),1,"")</f>
        <v>1</v>
      </c>
      <c r="CH25" s="16" t="str">
        <f>IF(AND(Участники!$A25&lt;&gt;"",OR($N$25&gt;$N25,AND($N$25=$N25,$O$25&gt;$O25))),1,"")</f>
        <v/>
      </c>
      <c r="CI25" s="17">
        <f>IF(AND(Участники!$A25&lt;&gt;"",OR($N$26&gt;$N25,AND($N$26=$N25,$O$26&gt;$O25))),1,"")</f>
        <v>1</v>
      </c>
      <c r="CJ25" s="17">
        <f>IF(AND(Участники!$A25&lt;&gt;"",OR($N$27&gt;$N25,AND($N$27=$N25,$O$27&gt;$O25))),1,"")</f>
        <v>1</v>
      </c>
      <c r="CK25" s="17">
        <f>IF(AND(Участники!$A25&lt;&gt;"",OR($N$28&gt;$N25,AND($N$28=$N25,$O$28&gt;$O25))),1,"")</f>
        <v>1</v>
      </c>
      <c r="CL25" s="17">
        <f>IF(AND(Участники!$A25&lt;&gt;"",OR($N$29&gt;$N25,AND($N$29=$N25,$O$29&gt;$O25))),1,"")</f>
        <v>1</v>
      </c>
      <c r="CM25" s="17">
        <f>IF(AND(Участники!$A25&lt;&gt;"",OR($N$30&gt;$N25,AND($N$30=$N25,$O$30&gt;$O25))),1,"")</f>
        <v>1</v>
      </c>
      <c r="CN25" s="17" t="str">
        <f>IF(AND(Участники!$A25&lt;&gt;"",OR($N$31&gt;$N25,AND($N$31=$N25,$O$31&gt;$O25))),1,"")</f>
        <v/>
      </c>
      <c r="CO25" s="17">
        <f>IF(AND(Участники!$A25&lt;&gt;"",OR($N$32&gt;$N25,AND($N$32=$N25,$O$32&gt;$O25))),1,"")</f>
        <v>1</v>
      </c>
      <c r="CP25" s="17">
        <f>IF(AND(Участники!$A25&lt;&gt;"",OR($N$33&gt;$N25,AND($N$33=$N25,$O$33&gt;$O25))),1,"")</f>
        <v>1</v>
      </c>
      <c r="CQ25" s="17">
        <f>IF(AND(Участники!$A25&lt;&gt;"",OR($N$34&gt;$N25,AND($N$34=$N25,$O$34&gt;$O25))),1,"")</f>
        <v>1</v>
      </c>
      <c r="CR25" s="17">
        <f>IF(AND(Участники!$A25&lt;&gt;"",OR($N$35&gt;$N25,AND($N$35=$N25,$O$35&gt;$O25))),1,"")</f>
        <v>1</v>
      </c>
      <c r="CS25" s="17" t="str">
        <f>IF(AND(Участники!$A25&lt;&gt;"",OR($N$36&gt;$N25,AND($N$36=$N25,$O$36&gt;$O25))),1,"")</f>
        <v/>
      </c>
      <c r="CT25" s="17">
        <f>IF(AND(Участники!$A25&lt;&gt;"",OR($N$37&gt;$N25,AND($N$37=$N25,$O$37&gt;$O25))),1,"")</f>
        <v>1</v>
      </c>
      <c r="CU25" s="17">
        <f>IF(AND(Участники!$A25&lt;&gt;"",OR($N$38&gt;$N25,AND($N$38=$N25,$O$38&gt;$O25))),1,"")</f>
        <v>1</v>
      </c>
      <c r="CV25" s="17">
        <f>IF(AND(Участники!$A25&lt;&gt;"",OR($N$39&gt;$N25,AND($N$39=$N25,$O$39&gt;$O25))),1,"")</f>
        <v>1</v>
      </c>
      <c r="CW25" s="17">
        <f>IF(AND(Участники!$A25&lt;&gt;"",OR($N$40&gt;$N25,AND($N$40=$N25,$O$40&gt;$O25))),1,"")</f>
        <v>1</v>
      </c>
      <c r="CX25" s="17">
        <f>IF(AND(Участники!$A25&lt;&gt;"",OR($N$41&gt;$N25,AND($N$41=$N25,$O$41&gt;$O25))),1,"")</f>
        <v>1</v>
      </c>
      <c r="CY25" s="17">
        <f>IF(AND(Участники!$A25&lt;&gt;"",OR($N$42&gt;$N25,AND($N$42=$N25,$O$42&gt;$O25))),1,"")</f>
        <v>1</v>
      </c>
      <c r="CZ25" s="17">
        <f>IF(AND(Участники!$A25&lt;&gt;"",OR($N$43&gt;$N25,AND($N$43=$N25,$O$43&gt;$O25))),1,"")</f>
        <v>1</v>
      </c>
      <c r="DA25" s="17">
        <f>IF(AND(Участники!$A25&lt;&gt;"",OR($N$44&gt;$N25,AND($N$44=$N25,$O$44&gt;$O25))),1,"")</f>
        <v>1</v>
      </c>
      <c r="DB25" s="17">
        <f>IF(AND(Участники!$A25&lt;&gt;"",OR($N$45&gt;$N25,AND($N$45=$N25,$O$45&gt;$O25))),1,"")</f>
        <v>1</v>
      </c>
      <c r="DC25" s="17">
        <f>IF(AND(Участники!$A25&lt;&gt;"",OR($N$46&gt;$N25,AND($N$46=$N25,$O$46&gt;$O25))),1,"")</f>
        <v>1</v>
      </c>
      <c r="DD25" s="17">
        <f>IF(AND(Участники!$A25&lt;&gt;"",OR($N$47&gt;$N25,AND($N$47=$N25,$O$47&gt;$O25))),1,"")</f>
        <v>1</v>
      </c>
      <c r="DE25" s="17">
        <f>IF(AND(Участники!$A25&lt;&gt;"",OR($N$48&gt;$N25,AND($N$48=$N25,$O$48&gt;$O25))),1,"")</f>
        <v>1</v>
      </c>
      <c r="DF25" s="17">
        <f>IF(AND(Участники!$A25&lt;&gt;"",OR($N$49&gt;$N25,AND($N$49=$N25,$O$49&gt;$O25))),1,"")</f>
        <v>1</v>
      </c>
      <c r="DG25" s="17">
        <f>IF(AND(Участники!$A25&lt;&gt;"",OR($N$50&gt;$N25,AND($N$50=$N25,$O$50&gt;$O25))),1,"")</f>
        <v>1</v>
      </c>
      <c r="DH25" s="17">
        <f>IF(AND(Участники!$A25&lt;&gt;"",OR($N$51&gt;$N25,AND($N$51=$N25,$O$51&gt;$O25))),1,"")</f>
        <v>1</v>
      </c>
      <c r="DI25" s="17">
        <f>IF(AND(Участники!$A25&lt;&gt;"",OR($N$52&gt;$N25,AND($N$52=$N25,$O$52&gt;$O25))),1,"")</f>
        <v>1</v>
      </c>
      <c r="DJ25" s="17">
        <f>IF(AND(Участники!$A25&lt;&gt;"",OR($N$53&gt;$N25,AND($N$53=$N25,$O$53&gt;$O25))),1,"")</f>
        <v>1</v>
      </c>
      <c r="DK25" s="17">
        <f>IF(AND(Участники!$A25&lt;&gt;"",OR($N$54&gt;$N25,AND($N$54=$N25,$O$54&gt;$O25))),1,"")</f>
        <v>1</v>
      </c>
      <c r="DL25" s="17">
        <f>IF(AND(Участники!$A25&lt;&gt;"",OR($N$55&gt;$N25,AND($N$55=$N25,$O$55&gt;$O25))),1,"")</f>
        <v>1</v>
      </c>
      <c r="DM25" s="17">
        <f>IF(AND(Участники!$A25&lt;&gt;"",OR($N$56&gt;$N25,AND($N$56=$N25,$O$56&gt;$O25))),1,"")</f>
        <v>1</v>
      </c>
      <c r="DN25" s="17">
        <f>IF(AND(Участники!$A25&lt;&gt;"",OR($N$57&gt;$N25,AND($N$57=$N25,$O$57&gt;$O25))),1,"")</f>
        <v>1</v>
      </c>
      <c r="DO25" s="17">
        <f>IF(AND(Участники!$A25&lt;&gt;"",OR($N$58&gt;$N25,AND($N$58=$N25,$O$58&gt;$O25))),1,"")</f>
        <v>1</v>
      </c>
      <c r="DP25" s="17">
        <f>IF(AND(Участники!$A25&lt;&gt;"",OR($N$59&gt;$N25,AND($N$59=$N25,$O$59&gt;$O25))),1,"")</f>
        <v>1</v>
      </c>
      <c r="DQ25" s="17">
        <f>IF(AND(Участники!$A25&lt;&gt;"",OR($N$60&gt;$N25,AND($N$60=$N25,$O$60&gt;$O25))),1,"")</f>
        <v>1</v>
      </c>
    </row>
    <row r="26" spans="1:121" x14ac:dyDescent="0.25">
      <c r="A26" s="29" t="str">
        <f>IF(Участники!A26="","",Участники!A26)</f>
        <v>Мотивация</v>
      </c>
      <c r="B26" s="52"/>
      <c r="C26" s="52"/>
      <c r="D26" s="52">
        <v>1</v>
      </c>
      <c r="E26" s="52">
        <v>1</v>
      </c>
      <c r="F26" s="64"/>
      <c r="G26" s="52"/>
      <c r="H26" s="52">
        <v>1</v>
      </c>
      <c r="I26" s="52">
        <v>1</v>
      </c>
      <c r="J26" s="52"/>
      <c r="K26" s="52"/>
      <c r="L26" s="52">
        <v>1</v>
      </c>
      <c r="M26" s="52"/>
      <c r="N26" s="15">
        <f>IF(Участники!A26="","",COUNTA(B26:M26))</f>
        <v>5</v>
      </c>
      <c r="O26" s="15">
        <f>IF(Участники!A26="","",SUMPRODUCT(B$8:M$8,B86:M86))</f>
        <v>110</v>
      </c>
      <c r="P26" s="15">
        <f>IF(Участники!A26="","",IF($AI$61+1=Участники!$B$6-CI$61,$AI$61+1,CONCATENATE($AI$61+1,"-",Участники!$B$6-CI$61)))</f>
        <v>3</v>
      </c>
      <c r="T26" s="17" t="str">
        <f>IF(AND(Участники!$A26&lt;&gt;"",OR($N$11&lt;$N26,AND($N$11=$N26,$O$11&lt;$O26))),1,"")</f>
        <v/>
      </c>
      <c r="U26" s="17">
        <f>IF(AND(Участники!$A26&lt;&gt;"",OR($N$12&lt;$N26,AND($N$12=$N26,$O$12&lt;$O26))),1,"")</f>
        <v>1</v>
      </c>
      <c r="V26" s="17">
        <f>IF(AND(Участники!$A26&lt;&gt;"",OR($N$13&lt;$N26,AND($N$13=$N26,$O$13&lt;$O26))),1,"")</f>
        <v>1</v>
      </c>
      <c r="W26" s="17">
        <f>IF(AND(Участники!$A26&lt;&gt;"",OR($N$14&lt;$N26,AND($N$14=$N26,$O$14&lt;$O26))),1,"")</f>
        <v>1</v>
      </c>
      <c r="X26" s="17">
        <f>IF(AND(Участники!$A26&lt;&gt;"",OR($N$15&lt;$N26,AND($N$15=$N26,$O$15&lt;$O26))),1,"")</f>
        <v>1</v>
      </c>
      <c r="Y26" s="17">
        <f>IF(AND(Участники!$A26&lt;&gt;"",OR($N$16&lt;$N26,AND($N$16=$N26,$O$16&lt;$O26))),1,"")</f>
        <v>1</v>
      </c>
      <c r="Z26" s="17">
        <f>IF(AND(Участники!$A26&lt;&gt;"",OR($N$17&lt;$N26,AND($N$17=$N26,$O$17&lt;$O26))),1,"")</f>
        <v>1</v>
      </c>
      <c r="AA26" s="17">
        <f>IF(AND(Участники!$A26&lt;&gt;"",OR($N$18&lt;$N26,AND($N$18=$N26,$O$18&lt;$O26))),1,"")</f>
        <v>1</v>
      </c>
      <c r="AB26" s="17">
        <f>IF(AND(Участники!$A26&lt;&gt;"",OR($N$19&lt;$N26,AND($N$19=$N26,$O$19&lt;$O26))),1,"")</f>
        <v>1</v>
      </c>
      <c r="AC26" s="17">
        <f>IF(AND(Участники!$A26&lt;&gt;"",OR($N$20&lt;$N26,AND($N$20=$N26,$O$20&lt;$O26))),1,"")</f>
        <v>1</v>
      </c>
      <c r="AD26" s="17">
        <f>IF(AND(Участники!$A26&lt;&gt;"",OR($N$21&lt;$N26,AND($N$21=$N26,$O$21&lt;$O26))),1,"")</f>
        <v>1</v>
      </c>
      <c r="AE26" s="17">
        <f>IF(AND(Участники!$A26&lt;&gt;"",OR($N$22&lt;$N26,AND($N$22=$N26,$O$22&lt;$O26))),1,"")</f>
        <v>1</v>
      </c>
      <c r="AF26" s="17">
        <f>IF(AND(Участники!$A26&lt;&gt;"",OR($N$23&lt;$N26,AND($N$23=$N26,$O$23&lt;$O26))),1,"")</f>
        <v>1</v>
      </c>
      <c r="AG26" s="17">
        <f>IF(AND(Участники!$A26&lt;&gt;"",OR($N$24&lt;$N26,AND($N$24=$N26,$O$24&lt;$O26))),1,"")</f>
        <v>1</v>
      </c>
      <c r="AH26" s="17">
        <f>IF(AND(Участники!$A26&lt;&gt;"",OR($N$25&lt;$N26,AND($N$25=$N26,$O$25&lt;$O26))),1,"")</f>
        <v>1</v>
      </c>
      <c r="AI26" s="16" t="str">
        <f>IF(AND(Участники!$A26&lt;&gt;"",OR($N$26&lt;$N26,AND($N$26=$N26,$O$26&lt;$O26))),1,"")</f>
        <v/>
      </c>
      <c r="AJ26" s="17">
        <f>IF(AND(Участники!$A26&lt;&gt;"",OR($N$27&lt;$N26,AND($N$27=$N26,$O$27&lt;$O26))),1,"")</f>
        <v>1</v>
      </c>
      <c r="AK26" s="17">
        <f>IF(AND(Участники!$A26&lt;&gt;"",OR($N$28&lt;$N26,AND($N$28=$N26,$O$28&lt;$O26))),1,"")</f>
        <v>1</v>
      </c>
      <c r="AL26" s="17">
        <f>IF(AND(Участники!$A26&lt;&gt;"",OR($N$29&lt;$N26,AND($N$29=$N26,$O$29&lt;$O26))),1,"")</f>
        <v>1</v>
      </c>
      <c r="AM26" s="17">
        <f>IF(AND(Участники!$A26&lt;&gt;"",OR($N$30&lt;$N26,AND($N$30=$N26,$O$30&lt;$O26))),1,"")</f>
        <v>1</v>
      </c>
      <c r="AN26" s="17">
        <f>IF(AND(Участники!$A26&lt;&gt;"",OR($N$31&lt;$N26,AND($N$31=$N26,$O$31&lt;$O26))),1,"")</f>
        <v>1</v>
      </c>
      <c r="AO26" s="17">
        <f>IF(AND(Участники!$A26&lt;&gt;"",OR($N$32&lt;$N26,AND($N$32=$N26,$O$32&lt;$O26))),1,"")</f>
        <v>1</v>
      </c>
      <c r="AP26" s="17">
        <f>IF(AND(Участники!$A26&lt;&gt;"",OR($N$33&lt;$N26,AND($N$33=$N26,$O$33&lt;$O26))),1,"")</f>
        <v>1</v>
      </c>
      <c r="AQ26" s="17" t="str">
        <f>IF(AND(Участники!$A26&lt;&gt;"",OR($N$34&lt;$N26,AND($N$34=$N26,$O$34&lt;$O26))),1,"")</f>
        <v/>
      </c>
      <c r="AR26" s="17">
        <f>IF(AND(Участники!$A26&lt;&gt;"",OR($N$35&lt;$N26,AND($N$35=$N26,$O$35&lt;$O26))),1,"")</f>
        <v>1</v>
      </c>
      <c r="AS26" s="17">
        <f>IF(AND(Участники!$A26&lt;&gt;"",OR($N$36&lt;$N26,AND($N$36=$N26,$O$36&lt;$O26))),1,"")</f>
        <v>1</v>
      </c>
      <c r="AT26" s="17">
        <f>IF(AND(Участники!$A26&lt;&gt;"",OR($N$37&lt;$N26,AND($N$37=$N26,$O$37&lt;$O26))),1,"")</f>
        <v>1</v>
      </c>
      <c r="AU26" s="17">
        <f>IF(AND(Участники!$A26&lt;&gt;"",OR($N$38&lt;$N26,AND($N$38=$N26,$O$38&lt;$O26))),1,"")</f>
        <v>1</v>
      </c>
      <c r="AV26" s="17">
        <f>IF(AND(Участники!$A26&lt;&gt;"",OR($N$39&lt;$N26,AND($N$39=$N26,$O$39&lt;$O26))),1,"")</f>
        <v>1</v>
      </c>
      <c r="AW26" s="17">
        <f>IF(AND(Участники!$A26&lt;&gt;"",OR($N$40&lt;$N26,AND($N$40=$N26,$O$40&lt;$O26))),1,"")</f>
        <v>1</v>
      </c>
      <c r="AX26" s="17" t="str">
        <f>IF(AND(Участники!$A26&lt;&gt;"",OR($N$41&lt;$N26,AND($N$41=$N26,$O$41&lt;$O26))),1,"")</f>
        <v/>
      </c>
      <c r="AY26" s="17" t="str">
        <f>IF(AND(Участники!$A26&lt;&gt;"",OR($N$42&lt;$N26,AND($N$42=$N26,$O$42&lt;$O26))),1,"")</f>
        <v/>
      </c>
      <c r="AZ26" s="17" t="str">
        <f>IF(AND(Участники!$A26&lt;&gt;"",OR($N$43&lt;$N26,AND($N$43=$N26,$O$43&lt;$O26))),1,"")</f>
        <v/>
      </c>
      <c r="BA26" s="17" t="str">
        <f>IF(AND(Участники!$A26&lt;&gt;"",OR($N$44&lt;$N26,AND($N$44=$N26,$O$44&lt;$O26))),1,"")</f>
        <v/>
      </c>
      <c r="BB26" s="17" t="str">
        <f>IF(AND(Участники!$A26&lt;&gt;"",OR($N$45&lt;$N26,AND($N$45=$N26,$O$45&lt;$O26))),1,"")</f>
        <v/>
      </c>
      <c r="BC26" s="17" t="str">
        <f>IF(AND(Участники!$A26&lt;&gt;"",OR($N$46&lt;$N26,AND($N$46=$N26,$O$46&lt;$O26))),1,"")</f>
        <v/>
      </c>
      <c r="BD26" s="17" t="str">
        <f>IF(AND(Участники!$A26&lt;&gt;"",OR($N$47&lt;$N26,AND($N$47=$N26,$O$47&lt;$O26))),1,"")</f>
        <v/>
      </c>
      <c r="BE26" s="17" t="str">
        <f>IF(AND(Участники!$A26&lt;&gt;"",OR($N$48&lt;$N26,AND($N$48=$N26,$O$48&lt;$O26))),1,"")</f>
        <v/>
      </c>
      <c r="BF26" s="17" t="str">
        <f>IF(AND(Участники!$A26&lt;&gt;"",OR($N$49&lt;$N26,AND($N$49=$N26,$O$49&lt;$O26))),1,"")</f>
        <v/>
      </c>
      <c r="BG26" s="17" t="str">
        <f>IF(AND(Участники!$A26&lt;&gt;"",OR($N$50&lt;$N26,AND($N$50=$N26,$O$50&lt;$O26))),1,"")</f>
        <v/>
      </c>
      <c r="BH26" s="17" t="str">
        <f>IF(AND(Участники!$A26&lt;&gt;"",OR($N$51&lt;$N26,AND($N$51=$N26,$O$51&lt;$O26))),1,"")</f>
        <v/>
      </c>
      <c r="BI26" s="17" t="str">
        <f>IF(AND(Участники!$A26&lt;&gt;"",OR($N$52&lt;$N26,AND($N$52=$N26,$O$52&lt;$O26))),1,"")</f>
        <v/>
      </c>
      <c r="BJ26" s="17" t="str">
        <f>IF(AND(Участники!$A26&lt;&gt;"",OR($N$53&lt;$N26,AND($N$53=$N26,$O$53&lt;$O26))),1,"")</f>
        <v/>
      </c>
      <c r="BK26" s="17" t="str">
        <f>IF(AND(Участники!$A26&lt;&gt;"",OR($N$54&lt;$N26,AND($N$54=$N26,$O$54&lt;$O26))),1,"")</f>
        <v/>
      </c>
      <c r="BL26" s="17" t="str">
        <f>IF(AND(Участники!$A26&lt;&gt;"",OR($N$55&lt;$N26,AND($N$55=$N26,$O$55&lt;$O26))),1,"")</f>
        <v/>
      </c>
      <c r="BM26" s="17" t="str">
        <f>IF(AND(Участники!$A26&lt;&gt;"",OR($N$56&lt;$N26,AND($N$56=$N26,$O$56&lt;$O26))),1,"")</f>
        <v/>
      </c>
      <c r="BN26" s="17" t="str">
        <f>IF(AND(Участники!$A26&lt;&gt;"",OR($N$57&lt;$N26,AND($N$57=$N26,$O$57&lt;$O26))),1,"")</f>
        <v/>
      </c>
      <c r="BO26" s="17" t="str">
        <f>IF(AND(Участники!$A26&lt;&gt;"",OR($N$58&lt;$N26,AND($N$58=$N26,$O$58&lt;$O26))),1,"")</f>
        <v/>
      </c>
      <c r="BP26" s="17" t="str">
        <f>IF(AND(Участники!$A26&lt;&gt;"",OR($N$59&lt;$N26,AND($N$59=$N26,$O$59&lt;$O26))),1,"")</f>
        <v/>
      </c>
      <c r="BQ26" s="17" t="str">
        <f>IF(AND(Участники!$A26&lt;&gt;"",OR($N$60&lt;$N26,AND($N$60=$N26,$O$60&lt;$O26))),1,"")</f>
        <v/>
      </c>
      <c r="BT26" s="17">
        <f>IF(AND(Участники!$A26&lt;&gt;"",OR($N$11&gt;$N26,AND($N$11=$N26,$O$11&gt;$O26))),1,"")</f>
        <v>1</v>
      </c>
      <c r="BU26" s="17" t="str">
        <f>IF(AND(Участники!$A26&lt;&gt;"",OR($N$12&gt;$N26,AND($N$12=$N26,$O$12&gt;$O26))),1,"")</f>
        <v/>
      </c>
      <c r="BV26" s="17" t="str">
        <f>IF(AND(Участники!$A26&lt;&gt;"",OR($N$13&gt;$N26,AND($N$13=$N26,$O$13&gt;$O26))),1,"")</f>
        <v/>
      </c>
      <c r="BW26" s="17" t="str">
        <f>IF(AND(Участники!$A26&lt;&gt;"",OR($N$14&gt;$N26,AND($N$14=$N26,$O$14&gt;$O26))),1,"")</f>
        <v/>
      </c>
      <c r="BX26" s="17" t="str">
        <f>IF(AND(Участники!$A26&lt;&gt;"",OR($N$15&gt;$N26,AND($N$15=$N26,$O$15&gt;$O26))),1,"")</f>
        <v/>
      </c>
      <c r="BY26" s="17" t="str">
        <f>IF(AND(Участники!$A26&lt;&gt;"",OR($N$16&gt;$N26,AND($N$16=$N26,$O$16&gt;$O26))),1,"")</f>
        <v/>
      </c>
      <c r="BZ26" s="17" t="str">
        <f>IF(AND(Участники!$A26&lt;&gt;"",OR($N$17&gt;$N26,AND($N$17=$N26,$O$17&gt;$O26))),1,"")</f>
        <v/>
      </c>
      <c r="CA26" s="17" t="str">
        <f>IF(AND(Участники!$A26&lt;&gt;"",OR($N$18&gt;$N26,AND($N$18=$N26,$O$18&gt;$O26))),1,"")</f>
        <v/>
      </c>
      <c r="CB26" s="17" t="str">
        <f>IF(AND(Участники!$A26&lt;&gt;"",OR($N$19&gt;$N26,AND($N$19=$N26,$O$19&gt;$O26))),1,"")</f>
        <v/>
      </c>
      <c r="CC26" s="17" t="str">
        <f>IF(AND(Участники!$A26&lt;&gt;"",OR($N$20&gt;$N26,AND($N$20=$N26,$O$20&gt;$O26))),1,"")</f>
        <v/>
      </c>
      <c r="CD26" s="17" t="str">
        <f>IF(AND(Участники!$A26&lt;&gt;"",OR($N$21&gt;$N26,AND($N$21=$N26,$O$21&gt;$O26))),1,"")</f>
        <v/>
      </c>
      <c r="CE26" s="17" t="str">
        <f>IF(AND(Участники!$A26&lt;&gt;"",OR($N$22&gt;$N26,AND($N$22=$N26,$O$22&gt;$O26))),1,"")</f>
        <v/>
      </c>
      <c r="CF26" s="17" t="str">
        <f>IF(AND(Участники!$A26&lt;&gt;"",OR($N$23&gt;$N26,AND($N$23=$N26,$O$23&gt;$O26))),1,"")</f>
        <v/>
      </c>
      <c r="CG26" s="17" t="str">
        <f>IF(AND(Участники!$A26&lt;&gt;"",OR($N$24&gt;$N26,AND($N$24=$N26,$O$24&gt;$O26))),1,"")</f>
        <v/>
      </c>
      <c r="CH26" s="17" t="str">
        <f>IF(AND(Участники!$A26&lt;&gt;"",OR($N$25&gt;$N26,AND($N$25=$N26,$O$25&gt;$O26))),1,"")</f>
        <v/>
      </c>
      <c r="CI26" s="16" t="str">
        <f>IF(AND(Участники!$A26&lt;&gt;"",OR($N$26&gt;$N26,AND($N$26=$N26,$O$26&gt;$O26))),1,"")</f>
        <v/>
      </c>
      <c r="CJ26" s="17" t="str">
        <f>IF(AND(Участники!$A26&lt;&gt;"",OR($N$27&gt;$N26,AND($N$27=$N26,$O$27&gt;$O26))),1,"")</f>
        <v/>
      </c>
      <c r="CK26" s="17" t="str">
        <f>IF(AND(Участники!$A26&lt;&gt;"",OR($N$28&gt;$N26,AND($N$28=$N26,$O$28&gt;$O26))),1,"")</f>
        <v/>
      </c>
      <c r="CL26" s="17" t="str">
        <f>IF(AND(Участники!$A26&lt;&gt;"",OR($N$29&gt;$N26,AND($N$29=$N26,$O$29&gt;$O26))),1,"")</f>
        <v/>
      </c>
      <c r="CM26" s="17" t="str">
        <f>IF(AND(Участники!$A26&lt;&gt;"",OR($N$30&gt;$N26,AND($N$30=$N26,$O$30&gt;$O26))),1,"")</f>
        <v/>
      </c>
      <c r="CN26" s="17" t="str">
        <f>IF(AND(Участники!$A26&lt;&gt;"",OR($N$31&gt;$N26,AND($N$31=$N26,$O$31&gt;$O26))),1,"")</f>
        <v/>
      </c>
      <c r="CO26" s="17" t="str">
        <f>IF(AND(Участники!$A26&lt;&gt;"",OR($N$32&gt;$N26,AND($N$32=$N26,$O$32&gt;$O26))),1,"")</f>
        <v/>
      </c>
      <c r="CP26" s="17" t="str">
        <f>IF(AND(Участники!$A26&lt;&gt;"",OR($N$33&gt;$N26,AND($N$33=$N26,$O$33&gt;$O26))),1,"")</f>
        <v/>
      </c>
      <c r="CQ26" s="17">
        <f>IF(AND(Участники!$A26&lt;&gt;"",OR($N$34&gt;$N26,AND($N$34=$N26,$O$34&gt;$O26))),1,"")</f>
        <v>1</v>
      </c>
      <c r="CR26" s="17" t="str">
        <f>IF(AND(Участники!$A26&lt;&gt;"",OR($N$35&gt;$N26,AND($N$35=$N26,$O$35&gt;$O26))),1,"")</f>
        <v/>
      </c>
      <c r="CS26" s="17" t="str">
        <f>IF(AND(Участники!$A26&lt;&gt;"",OR($N$36&gt;$N26,AND($N$36=$N26,$O$36&gt;$O26))),1,"")</f>
        <v/>
      </c>
      <c r="CT26" s="17" t="str">
        <f>IF(AND(Участники!$A26&lt;&gt;"",OR($N$37&gt;$N26,AND($N$37=$N26,$O$37&gt;$O26))),1,"")</f>
        <v/>
      </c>
      <c r="CU26" s="17" t="str">
        <f>IF(AND(Участники!$A26&lt;&gt;"",OR($N$38&gt;$N26,AND($N$38=$N26,$O$38&gt;$O26))),1,"")</f>
        <v/>
      </c>
      <c r="CV26" s="17" t="str">
        <f>IF(AND(Участники!$A26&lt;&gt;"",OR($N$39&gt;$N26,AND($N$39=$N26,$O$39&gt;$O26))),1,"")</f>
        <v/>
      </c>
      <c r="CW26" s="17" t="str">
        <f>IF(AND(Участники!$A26&lt;&gt;"",OR($N$40&gt;$N26,AND($N$40=$N26,$O$40&gt;$O26))),1,"")</f>
        <v/>
      </c>
      <c r="CX26" s="17">
        <f>IF(AND(Участники!$A26&lt;&gt;"",OR($N$41&gt;$N26,AND($N$41=$N26,$O$41&gt;$O26))),1,"")</f>
        <v>1</v>
      </c>
      <c r="CY26" s="17">
        <f>IF(AND(Участники!$A26&lt;&gt;"",OR($N$42&gt;$N26,AND($N$42=$N26,$O$42&gt;$O26))),1,"")</f>
        <v>1</v>
      </c>
      <c r="CZ26" s="17">
        <f>IF(AND(Участники!$A26&lt;&gt;"",OR($N$43&gt;$N26,AND($N$43=$N26,$O$43&gt;$O26))),1,"")</f>
        <v>1</v>
      </c>
      <c r="DA26" s="17">
        <f>IF(AND(Участники!$A26&lt;&gt;"",OR($N$44&gt;$N26,AND($N$44=$N26,$O$44&gt;$O26))),1,"")</f>
        <v>1</v>
      </c>
      <c r="DB26" s="17">
        <f>IF(AND(Участники!$A26&lt;&gt;"",OR($N$45&gt;$N26,AND($N$45=$N26,$O$45&gt;$O26))),1,"")</f>
        <v>1</v>
      </c>
      <c r="DC26" s="17">
        <f>IF(AND(Участники!$A26&lt;&gt;"",OR($N$46&gt;$N26,AND($N$46=$N26,$O$46&gt;$O26))),1,"")</f>
        <v>1</v>
      </c>
      <c r="DD26" s="17">
        <f>IF(AND(Участники!$A26&lt;&gt;"",OR($N$47&gt;$N26,AND($N$47=$N26,$O$47&gt;$O26))),1,"")</f>
        <v>1</v>
      </c>
      <c r="DE26" s="17">
        <f>IF(AND(Участники!$A26&lt;&gt;"",OR($N$48&gt;$N26,AND($N$48=$N26,$O$48&gt;$O26))),1,"")</f>
        <v>1</v>
      </c>
      <c r="DF26" s="17">
        <f>IF(AND(Участники!$A26&lt;&gt;"",OR($N$49&gt;$N26,AND($N$49=$N26,$O$49&gt;$O26))),1,"")</f>
        <v>1</v>
      </c>
      <c r="DG26" s="17">
        <f>IF(AND(Участники!$A26&lt;&gt;"",OR($N$50&gt;$N26,AND($N$50=$N26,$O$50&gt;$O26))),1,"")</f>
        <v>1</v>
      </c>
      <c r="DH26" s="17">
        <f>IF(AND(Участники!$A26&lt;&gt;"",OR($N$51&gt;$N26,AND($N$51=$N26,$O$51&gt;$O26))),1,"")</f>
        <v>1</v>
      </c>
      <c r="DI26" s="17">
        <f>IF(AND(Участники!$A26&lt;&gt;"",OR($N$52&gt;$N26,AND($N$52=$N26,$O$52&gt;$O26))),1,"")</f>
        <v>1</v>
      </c>
      <c r="DJ26" s="17">
        <f>IF(AND(Участники!$A26&lt;&gt;"",OR($N$53&gt;$N26,AND($N$53=$N26,$O$53&gt;$O26))),1,"")</f>
        <v>1</v>
      </c>
      <c r="DK26" s="17">
        <f>IF(AND(Участники!$A26&lt;&gt;"",OR($N$54&gt;$N26,AND($N$54=$N26,$O$54&gt;$O26))),1,"")</f>
        <v>1</v>
      </c>
      <c r="DL26" s="17">
        <f>IF(AND(Участники!$A26&lt;&gt;"",OR($N$55&gt;$N26,AND($N$55=$N26,$O$55&gt;$O26))),1,"")</f>
        <v>1</v>
      </c>
      <c r="DM26" s="17">
        <f>IF(AND(Участники!$A26&lt;&gt;"",OR($N$56&gt;$N26,AND($N$56=$N26,$O$56&gt;$O26))),1,"")</f>
        <v>1</v>
      </c>
      <c r="DN26" s="17">
        <f>IF(AND(Участники!$A26&lt;&gt;"",OR($N$57&gt;$N26,AND($N$57=$N26,$O$57&gt;$O26))),1,"")</f>
        <v>1</v>
      </c>
      <c r="DO26" s="17">
        <f>IF(AND(Участники!$A26&lt;&gt;"",OR($N$58&gt;$N26,AND($N$58=$N26,$O$58&gt;$O26))),1,"")</f>
        <v>1</v>
      </c>
      <c r="DP26" s="17">
        <f>IF(AND(Участники!$A26&lt;&gt;"",OR($N$59&gt;$N26,AND($N$59=$N26,$O$59&gt;$O26))),1,"")</f>
        <v>1</v>
      </c>
      <c r="DQ26" s="17">
        <f>IF(AND(Участники!$A26&lt;&gt;"",OR($N$60&gt;$N26,AND($N$60=$N26,$O$60&gt;$O26))),1,"")</f>
        <v>1</v>
      </c>
    </row>
    <row r="27" spans="1:121" x14ac:dyDescent="0.25">
      <c r="A27" s="29" t="str">
        <f>IF(Участники!A27="","",Участники!A27)</f>
        <v xml:space="preserve">Хитрые стратеги </v>
      </c>
      <c r="B27" s="52"/>
      <c r="C27" s="52"/>
      <c r="D27" s="52"/>
      <c r="E27" s="52">
        <v>1</v>
      </c>
      <c r="F27" s="64"/>
      <c r="G27" s="52"/>
      <c r="H27" s="52">
        <v>1</v>
      </c>
      <c r="I27" s="52">
        <v>1</v>
      </c>
      <c r="J27" s="52"/>
      <c r="K27" s="52"/>
      <c r="L27" s="52">
        <v>1</v>
      </c>
      <c r="M27" s="52">
        <v>1</v>
      </c>
      <c r="N27" s="15">
        <f>IF(Участники!A27="","",COUNTA(B27:M27))</f>
        <v>5</v>
      </c>
      <c r="O27" s="15">
        <f>IF(Участники!A27="","",SUMPRODUCT(B$8:M$8,B87:M87))</f>
        <v>101</v>
      </c>
      <c r="P27" s="15">
        <f>IF(Участники!A27="","",IF($AJ$61+1=Участники!$B$6-CJ$61,$AJ$61+1,CONCATENATE($AJ$61+1,"-",Участники!$B$6-CJ$61)))</f>
        <v>4</v>
      </c>
      <c r="T27" s="17" t="str">
        <f>IF(AND(Участники!$A27&lt;&gt;"",OR($N$11&lt;$N27,AND($N$11=$N27,$O$11&lt;$O27))),1,"")</f>
        <v/>
      </c>
      <c r="U27" s="17">
        <f>IF(AND(Участники!$A27&lt;&gt;"",OR($N$12&lt;$N27,AND($N$12=$N27,$O$12&lt;$O27))),1,"")</f>
        <v>1</v>
      </c>
      <c r="V27" s="17">
        <f>IF(AND(Участники!$A27&lt;&gt;"",OR($N$13&lt;$N27,AND($N$13=$N27,$O$13&lt;$O27))),1,"")</f>
        <v>1</v>
      </c>
      <c r="W27" s="17">
        <f>IF(AND(Участники!$A27&lt;&gt;"",OR($N$14&lt;$N27,AND($N$14=$N27,$O$14&lt;$O27))),1,"")</f>
        <v>1</v>
      </c>
      <c r="X27" s="17">
        <f>IF(AND(Участники!$A27&lt;&gt;"",OR($N$15&lt;$N27,AND($N$15=$N27,$O$15&lt;$O27))),1,"")</f>
        <v>1</v>
      </c>
      <c r="Y27" s="17">
        <f>IF(AND(Участники!$A27&lt;&gt;"",OR($N$16&lt;$N27,AND($N$16=$N27,$O$16&lt;$O27))),1,"")</f>
        <v>1</v>
      </c>
      <c r="Z27" s="17">
        <f>IF(AND(Участники!$A27&lt;&gt;"",OR($N$17&lt;$N27,AND($N$17=$N27,$O$17&lt;$O27))),1,"")</f>
        <v>1</v>
      </c>
      <c r="AA27" s="17">
        <f>IF(AND(Участники!$A27&lt;&gt;"",OR($N$18&lt;$N27,AND($N$18=$N27,$O$18&lt;$O27))),1,"")</f>
        <v>1</v>
      </c>
      <c r="AB27" s="17">
        <f>IF(AND(Участники!$A27&lt;&gt;"",OR($N$19&lt;$N27,AND($N$19=$N27,$O$19&lt;$O27))),1,"")</f>
        <v>1</v>
      </c>
      <c r="AC27" s="17">
        <f>IF(AND(Участники!$A27&lt;&gt;"",OR($N$20&lt;$N27,AND($N$20=$N27,$O$20&lt;$O27))),1,"")</f>
        <v>1</v>
      </c>
      <c r="AD27" s="17">
        <f>IF(AND(Участники!$A27&lt;&gt;"",OR($N$21&lt;$N27,AND($N$21=$N27,$O$21&lt;$O27))),1,"")</f>
        <v>1</v>
      </c>
      <c r="AE27" s="17">
        <f>IF(AND(Участники!$A27&lt;&gt;"",OR($N$22&lt;$N27,AND($N$22=$N27,$O$22&lt;$O27))),1,"")</f>
        <v>1</v>
      </c>
      <c r="AF27" s="17">
        <f>IF(AND(Участники!$A27&lt;&gt;"",OR($N$23&lt;$N27,AND($N$23=$N27,$O$23&lt;$O27))),1,"")</f>
        <v>1</v>
      </c>
      <c r="AG27" s="17">
        <f>IF(AND(Участники!$A27&lt;&gt;"",OR($N$24&lt;$N27,AND($N$24=$N27,$O$24&lt;$O27))),1,"")</f>
        <v>1</v>
      </c>
      <c r="AH27" s="17">
        <f>IF(AND(Участники!$A27&lt;&gt;"",OR($N$25&lt;$N27,AND($N$25=$N27,$O$25&lt;$O27))),1,"")</f>
        <v>1</v>
      </c>
      <c r="AI27" s="17" t="str">
        <f>IF(AND(Участники!$A27&lt;&gt;"",OR($N$26&lt;$N27,AND($N$26=$N27,$O$26&lt;$O27))),1,"")</f>
        <v/>
      </c>
      <c r="AJ27" s="16" t="str">
        <f>IF(AND(Участники!$A27&lt;&gt;"",OR($N$27&lt;$N27,AND($N$27=$N27,$O$27&lt;$O27))),1,"")</f>
        <v/>
      </c>
      <c r="AK27" s="17">
        <f>IF(AND(Участники!$A27&lt;&gt;"",OR($N$28&lt;$N27,AND($N$28=$N27,$O$28&lt;$O27))),1,"")</f>
        <v>1</v>
      </c>
      <c r="AL27" s="17">
        <f>IF(AND(Участники!$A27&lt;&gt;"",OR($N$29&lt;$N27,AND($N$29=$N27,$O$29&lt;$O27))),1,"")</f>
        <v>1</v>
      </c>
      <c r="AM27" s="17">
        <f>IF(AND(Участники!$A27&lt;&gt;"",OR($N$30&lt;$N27,AND($N$30=$N27,$O$30&lt;$O27))),1,"")</f>
        <v>1</v>
      </c>
      <c r="AN27" s="17">
        <f>IF(AND(Участники!$A27&lt;&gt;"",OR($N$31&lt;$N27,AND($N$31=$N27,$O$31&lt;$O27))),1,"")</f>
        <v>1</v>
      </c>
      <c r="AO27" s="17">
        <f>IF(AND(Участники!$A27&lt;&gt;"",OR($N$32&lt;$N27,AND($N$32=$N27,$O$32&lt;$O27))),1,"")</f>
        <v>1</v>
      </c>
      <c r="AP27" s="17">
        <f>IF(AND(Участники!$A27&lt;&gt;"",OR($N$33&lt;$N27,AND($N$33=$N27,$O$33&lt;$O27))),1,"")</f>
        <v>1</v>
      </c>
      <c r="AQ27" s="17" t="str">
        <f>IF(AND(Участники!$A27&lt;&gt;"",OR($N$34&lt;$N27,AND($N$34=$N27,$O$34&lt;$O27))),1,"")</f>
        <v/>
      </c>
      <c r="AR27" s="17">
        <f>IF(AND(Участники!$A27&lt;&gt;"",OR($N$35&lt;$N27,AND($N$35=$N27,$O$35&lt;$O27))),1,"")</f>
        <v>1</v>
      </c>
      <c r="AS27" s="17">
        <f>IF(AND(Участники!$A27&lt;&gt;"",OR($N$36&lt;$N27,AND($N$36=$N27,$O$36&lt;$O27))),1,"")</f>
        <v>1</v>
      </c>
      <c r="AT27" s="17">
        <f>IF(AND(Участники!$A27&lt;&gt;"",OR($N$37&lt;$N27,AND($N$37=$N27,$O$37&lt;$O27))),1,"")</f>
        <v>1</v>
      </c>
      <c r="AU27" s="17">
        <f>IF(AND(Участники!$A27&lt;&gt;"",OR($N$38&lt;$N27,AND($N$38=$N27,$O$38&lt;$O27))),1,"")</f>
        <v>1</v>
      </c>
      <c r="AV27" s="17">
        <f>IF(AND(Участники!$A27&lt;&gt;"",OR($N$39&lt;$N27,AND($N$39=$N27,$O$39&lt;$O27))),1,"")</f>
        <v>1</v>
      </c>
      <c r="AW27" s="17">
        <f>IF(AND(Участники!$A27&lt;&gt;"",OR($N$40&lt;$N27,AND($N$40=$N27,$O$40&lt;$O27))),1,"")</f>
        <v>1</v>
      </c>
      <c r="AX27" s="17" t="str">
        <f>IF(AND(Участники!$A27&lt;&gt;"",OR($N$41&lt;$N27,AND($N$41=$N27,$O$41&lt;$O27))),1,"")</f>
        <v/>
      </c>
      <c r="AY27" s="17" t="str">
        <f>IF(AND(Участники!$A27&lt;&gt;"",OR($N$42&lt;$N27,AND($N$42=$N27,$O$42&lt;$O27))),1,"")</f>
        <v/>
      </c>
      <c r="AZ27" s="17" t="str">
        <f>IF(AND(Участники!$A27&lt;&gt;"",OR($N$43&lt;$N27,AND($N$43=$N27,$O$43&lt;$O27))),1,"")</f>
        <v/>
      </c>
      <c r="BA27" s="17" t="str">
        <f>IF(AND(Участники!$A27&lt;&gt;"",OR($N$44&lt;$N27,AND($N$44=$N27,$O$44&lt;$O27))),1,"")</f>
        <v/>
      </c>
      <c r="BB27" s="17" t="str">
        <f>IF(AND(Участники!$A27&lt;&gt;"",OR($N$45&lt;$N27,AND($N$45=$N27,$O$45&lt;$O27))),1,"")</f>
        <v/>
      </c>
      <c r="BC27" s="17" t="str">
        <f>IF(AND(Участники!$A27&lt;&gt;"",OR($N$46&lt;$N27,AND($N$46=$N27,$O$46&lt;$O27))),1,"")</f>
        <v/>
      </c>
      <c r="BD27" s="17" t="str">
        <f>IF(AND(Участники!$A27&lt;&gt;"",OR($N$47&lt;$N27,AND($N$47=$N27,$O$47&lt;$O27))),1,"")</f>
        <v/>
      </c>
      <c r="BE27" s="17" t="str">
        <f>IF(AND(Участники!$A27&lt;&gt;"",OR($N$48&lt;$N27,AND($N$48=$N27,$O$48&lt;$O27))),1,"")</f>
        <v/>
      </c>
      <c r="BF27" s="17" t="str">
        <f>IF(AND(Участники!$A27&lt;&gt;"",OR($N$49&lt;$N27,AND($N$49=$N27,$O$49&lt;$O27))),1,"")</f>
        <v/>
      </c>
      <c r="BG27" s="17" t="str">
        <f>IF(AND(Участники!$A27&lt;&gt;"",OR($N$50&lt;$N27,AND($N$50=$N27,$O$50&lt;$O27))),1,"")</f>
        <v/>
      </c>
      <c r="BH27" s="17" t="str">
        <f>IF(AND(Участники!$A27&lt;&gt;"",OR($N$51&lt;$N27,AND($N$51=$N27,$O$51&lt;$O27))),1,"")</f>
        <v/>
      </c>
      <c r="BI27" s="17" t="str">
        <f>IF(AND(Участники!$A27&lt;&gt;"",OR($N$52&lt;$N27,AND($N$52=$N27,$O$52&lt;$O27))),1,"")</f>
        <v/>
      </c>
      <c r="BJ27" s="17" t="str">
        <f>IF(AND(Участники!$A27&lt;&gt;"",OR($N$53&lt;$N27,AND($N$53=$N27,$O$53&lt;$O27))),1,"")</f>
        <v/>
      </c>
      <c r="BK27" s="17" t="str">
        <f>IF(AND(Участники!$A27&lt;&gt;"",OR($N$54&lt;$N27,AND($N$54=$N27,$O$54&lt;$O27))),1,"")</f>
        <v/>
      </c>
      <c r="BL27" s="17" t="str">
        <f>IF(AND(Участники!$A27&lt;&gt;"",OR($N$55&lt;$N27,AND($N$55=$N27,$O$55&lt;$O27))),1,"")</f>
        <v/>
      </c>
      <c r="BM27" s="17" t="str">
        <f>IF(AND(Участники!$A27&lt;&gt;"",OR($N$56&lt;$N27,AND($N$56=$N27,$O$56&lt;$O27))),1,"")</f>
        <v/>
      </c>
      <c r="BN27" s="17" t="str">
        <f>IF(AND(Участники!$A27&lt;&gt;"",OR($N$57&lt;$N27,AND($N$57=$N27,$O$57&lt;$O27))),1,"")</f>
        <v/>
      </c>
      <c r="BO27" s="17" t="str">
        <f>IF(AND(Участники!$A27&lt;&gt;"",OR($N$58&lt;$N27,AND($N$58=$N27,$O$58&lt;$O27))),1,"")</f>
        <v/>
      </c>
      <c r="BP27" s="17" t="str">
        <f>IF(AND(Участники!$A27&lt;&gt;"",OR($N$59&lt;$N27,AND($N$59=$N27,$O$59&lt;$O27))),1,"")</f>
        <v/>
      </c>
      <c r="BQ27" s="17" t="str">
        <f>IF(AND(Участники!$A27&lt;&gt;"",OR($N$60&lt;$N27,AND($N$60=$N27,$O$60&lt;$O27))),1,"")</f>
        <v/>
      </c>
      <c r="BT27" s="17">
        <f>IF(AND(Участники!$A27&lt;&gt;"",OR($N$11&gt;$N27,AND($N$11=$N27,$O$11&gt;$O27))),1,"")</f>
        <v>1</v>
      </c>
      <c r="BU27" s="17" t="str">
        <f>IF(AND(Участники!$A27&lt;&gt;"",OR($N$12&gt;$N27,AND($N$12=$N27,$O$12&gt;$O27))),1,"")</f>
        <v/>
      </c>
      <c r="BV27" s="17" t="str">
        <f>IF(AND(Участники!$A27&lt;&gt;"",OR($N$13&gt;$N27,AND($N$13=$N27,$O$13&gt;$O27))),1,"")</f>
        <v/>
      </c>
      <c r="BW27" s="17" t="str">
        <f>IF(AND(Участники!$A27&lt;&gt;"",OR($N$14&gt;$N27,AND($N$14=$N27,$O$14&gt;$O27))),1,"")</f>
        <v/>
      </c>
      <c r="BX27" s="17" t="str">
        <f>IF(AND(Участники!$A27&lt;&gt;"",OR($N$15&gt;$N27,AND($N$15=$N27,$O$15&gt;$O27))),1,"")</f>
        <v/>
      </c>
      <c r="BY27" s="17" t="str">
        <f>IF(AND(Участники!$A27&lt;&gt;"",OR($N$16&gt;$N27,AND($N$16=$N27,$O$16&gt;$O27))),1,"")</f>
        <v/>
      </c>
      <c r="BZ27" s="17" t="str">
        <f>IF(AND(Участники!$A27&lt;&gt;"",OR($N$17&gt;$N27,AND($N$17=$N27,$O$17&gt;$O27))),1,"")</f>
        <v/>
      </c>
      <c r="CA27" s="17" t="str">
        <f>IF(AND(Участники!$A27&lt;&gt;"",OR($N$18&gt;$N27,AND($N$18=$N27,$O$18&gt;$O27))),1,"")</f>
        <v/>
      </c>
      <c r="CB27" s="17" t="str">
        <f>IF(AND(Участники!$A27&lt;&gt;"",OR($N$19&gt;$N27,AND($N$19=$N27,$O$19&gt;$O27))),1,"")</f>
        <v/>
      </c>
      <c r="CC27" s="17" t="str">
        <f>IF(AND(Участники!$A27&lt;&gt;"",OR($N$20&gt;$N27,AND($N$20=$N27,$O$20&gt;$O27))),1,"")</f>
        <v/>
      </c>
      <c r="CD27" s="17" t="str">
        <f>IF(AND(Участники!$A27&lt;&gt;"",OR($N$21&gt;$N27,AND($N$21=$N27,$O$21&gt;$O27))),1,"")</f>
        <v/>
      </c>
      <c r="CE27" s="17" t="str">
        <f>IF(AND(Участники!$A27&lt;&gt;"",OR($N$22&gt;$N27,AND($N$22=$N27,$O$22&gt;$O27))),1,"")</f>
        <v/>
      </c>
      <c r="CF27" s="17" t="str">
        <f>IF(AND(Участники!$A27&lt;&gt;"",OR($N$23&gt;$N27,AND($N$23=$N27,$O$23&gt;$O27))),1,"")</f>
        <v/>
      </c>
      <c r="CG27" s="17" t="str">
        <f>IF(AND(Участники!$A27&lt;&gt;"",OR($N$24&gt;$N27,AND($N$24=$N27,$O$24&gt;$O27))),1,"")</f>
        <v/>
      </c>
      <c r="CH27" s="17" t="str">
        <f>IF(AND(Участники!$A27&lt;&gt;"",OR($N$25&gt;$N27,AND($N$25=$N27,$O$25&gt;$O27))),1,"")</f>
        <v/>
      </c>
      <c r="CI27" s="17">
        <f>IF(AND(Участники!$A27&lt;&gt;"",OR($N$26&gt;$N27,AND($N$26=$N27,$O$26&gt;$O27))),1,"")</f>
        <v>1</v>
      </c>
      <c r="CJ27" s="16" t="str">
        <f>IF(AND(Участники!$A27&lt;&gt;"",OR($N$27&gt;$N27,AND($N$27=$N27,$O$27&gt;$O27))),1,"")</f>
        <v/>
      </c>
      <c r="CK27" s="17" t="str">
        <f>IF(AND(Участники!$A27&lt;&gt;"",OR($N$28&gt;$N27,AND($N$28=$N27,$O$28&gt;$O27))),1,"")</f>
        <v/>
      </c>
      <c r="CL27" s="17" t="str">
        <f>IF(AND(Участники!$A27&lt;&gt;"",OR($N$29&gt;$N27,AND($N$29=$N27,$O$29&gt;$O27))),1,"")</f>
        <v/>
      </c>
      <c r="CM27" s="17" t="str">
        <f>IF(AND(Участники!$A27&lt;&gt;"",OR($N$30&gt;$N27,AND($N$30=$N27,$O$30&gt;$O27))),1,"")</f>
        <v/>
      </c>
      <c r="CN27" s="17" t="str">
        <f>IF(AND(Участники!$A27&lt;&gt;"",OR($N$31&gt;$N27,AND($N$31=$N27,$O$31&gt;$O27))),1,"")</f>
        <v/>
      </c>
      <c r="CO27" s="17" t="str">
        <f>IF(AND(Участники!$A27&lt;&gt;"",OR($N$32&gt;$N27,AND($N$32=$N27,$O$32&gt;$O27))),1,"")</f>
        <v/>
      </c>
      <c r="CP27" s="17" t="str">
        <f>IF(AND(Участники!$A27&lt;&gt;"",OR($N$33&gt;$N27,AND($N$33=$N27,$O$33&gt;$O27))),1,"")</f>
        <v/>
      </c>
      <c r="CQ27" s="17">
        <f>IF(AND(Участники!$A27&lt;&gt;"",OR($N$34&gt;$N27,AND($N$34=$N27,$O$34&gt;$O27))),1,"")</f>
        <v>1</v>
      </c>
      <c r="CR27" s="17" t="str">
        <f>IF(AND(Участники!$A27&lt;&gt;"",OR($N$35&gt;$N27,AND($N$35=$N27,$O$35&gt;$O27))),1,"")</f>
        <v/>
      </c>
      <c r="CS27" s="17" t="str">
        <f>IF(AND(Участники!$A27&lt;&gt;"",OR($N$36&gt;$N27,AND($N$36=$N27,$O$36&gt;$O27))),1,"")</f>
        <v/>
      </c>
      <c r="CT27" s="17" t="str">
        <f>IF(AND(Участники!$A27&lt;&gt;"",OR($N$37&gt;$N27,AND($N$37=$N27,$O$37&gt;$O27))),1,"")</f>
        <v/>
      </c>
      <c r="CU27" s="17" t="str">
        <f>IF(AND(Участники!$A27&lt;&gt;"",OR($N$38&gt;$N27,AND($N$38=$N27,$O$38&gt;$O27))),1,"")</f>
        <v/>
      </c>
      <c r="CV27" s="17" t="str">
        <f>IF(AND(Участники!$A27&lt;&gt;"",OR($N$39&gt;$N27,AND($N$39=$N27,$O$39&gt;$O27))),1,"")</f>
        <v/>
      </c>
      <c r="CW27" s="17" t="str">
        <f>IF(AND(Участники!$A27&lt;&gt;"",OR($N$40&gt;$N27,AND($N$40=$N27,$O$40&gt;$O27))),1,"")</f>
        <v/>
      </c>
      <c r="CX27" s="17">
        <f>IF(AND(Участники!$A27&lt;&gt;"",OR($N$41&gt;$N27,AND($N$41=$N27,$O$41&gt;$O27))),1,"")</f>
        <v>1</v>
      </c>
      <c r="CY27" s="17">
        <f>IF(AND(Участники!$A27&lt;&gt;"",OR($N$42&gt;$N27,AND($N$42=$N27,$O$42&gt;$O27))),1,"")</f>
        <v>1</v>
      </c>
      <c r="CZ27" s="17">
        <f>IF(AND(Участники!$A27&lt;&gt;"",OR($N$43&gt;$N27,AND($N$43=$N27,$O$43&gt;$O27))),1,"")</f>
        <v>1</v>
      </c>
      <c r="DA27" s="17">
        <f>IF(AND(Участники!$A27&lt;&gt;"",OR($N$44&gt;$N27,AND($N$44=$N27,$O$44&gt;$O27))),1,"")</f>
        <v>1</v>
      </c>
      <c r="DB27" s="17">
        <f>IF(AND(Участники!$A27&lt;&gt;"",OR($N$45&gt;$N27,AND($N$45=$N27,$O$45&gt;$O27))),1,"")</f>
        <v>1</v>
      </c>
      <c r="DC27" s="17">
        <f>IF(AND(Участники!$A27&lt;&gt;"",OR($N$46&gt;$N27,AND($N$46=$N27,$O$46&gt;$O27))),1,"")</f>
        <v>1</v>
      </c>
      <c r="DD27" s="17">
        <f>IF(AND(Участники!$A27&lt;&gt;"",OR($N$47&gt;$N27,AND($N$47=$N27,$O$47&gt;$O27))),1,"")</f>
        <v>1</v>
      </c>
      <c r="DE27" s="17">
        <f>IF(AND(Участники!$A27&lt;&gt;"",OR($N$48&gt;$N27,AND($N$48=$N27,$O$48&gt;$O27))),1,"")</f>
        <v>1</v>
      </c>
      <c r="DF27" s="17">
        <f>IF(AND(Участники!$A27&lt;&gt;"",OR($N$49&gt;$N27,AND($N$49=$N27,$O$49&gt;$O27))),1,"")</f>
        <v>1</v>
      </c>
      <c r="DG27" s="17">
        <f>IF(AND(Участники!$A27&lt;&gt;"",OR($N$50&gt;$N27,AND($N$50=$N27,$O$50&gt;$O27))),1,"")</f>
        <v>1</v>
      </c>
      <c r="DH27" s="17">
        <f>IF(AND(Участники!$A27&lt;&gt;"",OR($N$51&gt;$N27,AND($N$51=$N27,$O$51&gt;$O27))),1,"")</f>
        <v>1</v>
      </c>
      <c r="DI27" s="17">
        <f>IF(AND(Участники!$A27&lt;&gt;"",OR($N$52&gt;$N27,AND($N$52=$N27,$O$52&gt;$O27))),1,"")</f>
        <v>1</v>
      </c>
      <c r="DJ27" s="17">
        <f>IF(AND(Участники!$A27&lt;&gt;"",OR($N$53&gt;$N27,AND($N$53=$N27,$O$53&gt;$O27))),1,"")</f>
        <v>1</v>
      </c>
      <c r="DK27" s="17">
        <f>IF(AND(Участники!$A27&lt;&gt;"",OR($N$54&gt;$N27,AND($N$54=$N27,$O$54&gt;$O27))),1,"")</f>
        <v>1</v>
      </c>
      <c r="DL27" s="17">
        <f>IF(AND(Участники!$A27&lt;&gt;"",OR($N$55&gt;$N27,AND($N$55=$N27,$O$55&gt;$O27))),1,"")</f>
        <v>1</v>
      </c>
      <c r="DM27" s="17">
        <f>IF(AND(Участники!$A27&lt;&gt;"",OR($N$56&gt;$N27,AND($N$56=$N27,$O$56&gt;$O27))),1,"")</f>
        <v>1</v>
      </c>
      <c r="DN27" s="17">
        <f>IF(AND(Участники!$A27&lt;&gt;"",OR($N$57&gt;$N27,AND($N$57=$N27,$O$57&gt;$O27))),1,"")</f>
        <v>1</v>
      </c>
      <c r="DO27" s="17">
        <f>IF(AND(Участники!$A27&lt;&gt;"",OR($N$58&gt;$N27,AND($N$58=$N27,$O$58&gt;$O27))),1,"")</f>
        <v>1</v>
      </c>
      <c r="DP27" s="17">
        <f>IF(AND(Участники!$A27&lt;&gt;"",OR($N$59&gt;$N27,AND($N$59=$N27,$O$59&gt;$O27))),1,"")</f>
        <v>1</v>
      </c>
      <c r="DQ27" s="17">
        <f>IF(AND(Участники!$A27&lt;&gt;"",OR($N$60&gt;$N27,AND($N$60=$N27,$O$60&gt;$O27))),1,"")</f>
        <v>1</v>
      </c>
    </row>
    <row r="28" spans="1:121" x14ac:dyDescent="0.25">
      <c r="A28" s="29" t="str">
        <f>IF(Участники!A28="","",Участники!A28)</f>
        <v>Логические вундеркинды</v>
      </c>
      <c r="B28" s="52"/>
      <c r="C28" s="52"/>
      <c r="D28" s="52">
        <v>1</v>
      </c>
      <c r="E28" s="52"/>
      <c r="F28" s="64"/>
      <c r="G28" s="52"/>
      <c r="H28" s="52"/>
      <c r="I28" s="52"/>
      <c r="J28" s="52"/>
      <c r="K28" s="52"/>
      <c r="L28" s="52">
        <v>1</v>
      </c>
      <c r="M28" s="52">
        <v>1</v>
      </c>
      <c r="N28" s="15">
        <f>IF(Участники!A28="","",COUNTA(B28:M28))</f>
        <v>3</v>
      </c>
      <c r="O28" s="15">
        <f>IF(Участники!A28="","",SUMPRODUCT(B$8:M$8,B88:M88))</f>
        <v>48</v>
      </c>
      <c r="P28" s="15">
        <f>IF(Участники!A28="","",IF($AK$61+1=Участники!$B$6-CK$61,$AK$61+1,CONCATENATE($AK$61+1,"-",Участники!$B$6-CK$61)))</f>
        <v>21</v>
      </c>
      <c r="T28" s="17" t="str">
        <f>IF(AND(Участники!$A28&lt;&gt;"",OR($N$11&lt;$N28,AND($N$11=$N28,$O$11&lt;$O28))),1,"")</f>
        <v/>
      </c>
      <c r="U28" s="17">
        <f>IF(AND(Участники!$A28&lt;&gt;"",OR($N$12&lt;$N28,AND($N$12=$N28,$O$12&lt;$O28))),1,"")</f>
        <v>1</v>
      </c>
      <c r="V28" s="17" t="str">
        <f>IF(AND(Участники!$A28&lt;&gt;"",OR($N$13&lt;$N28,AND($N$13=$N28,$O$13&lt;$O28))),1,"")</f>
        <v/>
      </c>
      <c r="W28" s="17" t="str">
        <f>IF(AND(Участники!$A28&lt;&gt;"",OR($N$14&lt;$N28,AND($N$14=$N28,$O$14&lt;$O28))),1,"")</f>
        <v/>
      </c>
      <c r="X28" s="17" t="str">
        <f>IF(AND(Участники!$A28&lt;&gt;"",OR($N$15&lt;$N28,AND($N$15=$N28,$O$15&lt;$O28))),1,"")</f>
        <v/>
      </c>
      <c r="Y28" s="17">
        <f>IF(AND(Участники!$A28&lt;&gt;"",OR($N$16&lt;$N28,AND($N$16=$N28,$O$16&lt;$O28))),1,"")</f>
        <v>1</v>
      </c>
      <c r="Z28" s="17" t="str">
        <f>IF(AND(Участники!$A28&lt;&gt;"",OR($N$17&lt;$N28,AND($N$17=$N28,$O$17&lt;$O28))),1,"")</f>
        <v/>
      </c>
      <c r="AA28" s="17">
        <f>IF(AND(Участники!$A28&lt;&gt;"",OR($N$18&lt;$N28,AND($N$18=$N28,$O$18&lt;$O28))),1,"")</f>
        <v>1</v>
      </c>
      <c r="AB28" s="17" t="str">
        <f>IF(AND(Участники!$A28&lt;&gt;"",OR($N$19&lt;$N28,AND($N$19=$N28,$O$19&lt;$O28))),1,"")</f>
        <v/>
      </c>
      <c r="AC28" s="17" t="str">
        <f>IF(AND(Участники!$A28&lt;&gt;"",OR($N$20&lt;$N28,AND($N$20=$N28,$O$20&lt;$O28))),1,"")</f>
        <v/>
      </c>
      <c r="AD28" s="17" t="str">
        <f>IF(AND(Участники!$A28&lt;&gt;"",OR($N$21&lt;$N28,AND($N$21=$N28,$O$21&lt;$O28))),1,"")</f>
        <v/>
      </c>
      <c r="AE28" s="17" t="str">
        <f>IF(AND(Участники!$A28&lt;&gt;"",OR($N$22&lt;$N28,AND($N$22=$N28,$O$22&lt;$O28))),1,"")</f>
        <v/>
      </c>
      <c r="AF28" s="17" t="str">
        <f>IF(AND(Участники!$A28&lt;&gt;"",OR($N$23&lt;$N28,AND($N$23=$N28,$O$23&lt;$O28))),1,"")</f>
        <v/>
      </c>
      <c r="AG28" s="17" t="str">
        <f>IF(AND(Участники!$A28&lt;&gt;"",OR($N$24&lt;$N28,AND($N$24=$N28,$O$24&lt;$O28))),1,"")</f>
        <v/>
      </c>
      <c r="AH28" s="17">
        <f>IF(AND(Участники!$A28&lt;&gt;"",OR($N$25&lt;$N28,AND($N$25=$N28,$O$25&lt;$O28))),1,"")</f>
        <v>1</v>
      </c>
      <c r="AI28" s="17" t="str">
        <f>IF(AND(Участники!$A28&lt;&gt;"",OR($N$26&lt;$N28,AND($N$26=$N28,$O$26&lt;$O28))),1,"")</f>
        <v/>
      </c>
      <c r="AJ28" s="17" t="str">
        <f>IF(AND(Участники!$A28&lt;&gt;"",OR($N$27&lt;$N28,AND($N$27=$N28,$O$27&lt;$O28))),1,"")</f>
        <v/>
      </c>
      <c r="AK28" s="16" t="str">
        <f>IF(AND(Участники!$A28&lt;&gt;"",OR($N$28&lt;$N28,AND($N$28=$N28,$O$28&lt;$O28))),1,"")</f>
        <v/>
      </c>
      <c r="AL28" s="17">
        <f>IF(AND(Участники!$A28&lt;&gt;"",OR($N$29&lt;$N28,AND($N$29=$N28,$O$29&lt;$O28))),1,"")</f>
        <v>1</v>
      </c>
      <c r="AM28" s="17" t="str">
        <f>IF(AND(Участники!$A28&lt;&gt;"",OR($N$30&lt;$N28,AND($N$30=$N28,$O$30&lt;$O28))),1,"")</f>
        <v/>
      </c>
      <c r="AN28" s="17">
        <f>IF(AND(Участники!$A28&lt;&gt;"",OR($N$31&lt;$N28,AND($N$31=$N28,$O$31&lt;$O28))),1,"")</f>
        <v>1</v>
      </c>
      <c r="AO28" s="17" t="str">
        <f>IF(AND(Участники!$A28&lt;&gt;"",OR($N$32&lt;$N28,AND($N$32=$N28,$O$32&lt;$O28))),1,"")</f>
        <v/>
      </c>
      <c r="AP28" s="17" t="str">
        <f>IF(AND(Участники!$A28&lt;&gt;"",OR($N$33&lt;$N28,AND($N$33=$N28,$O$33&lt;$O28))),1,"")</f>
        <v/>
      </c>
      <c r="AQ28" s="17" t="str">
        <f>IF(AND(Участники!$A28&lt;&gt;"",OR($N$34&lt;$N28,AND($N$34=$N28,$O$34&lt;$O28))),1,"")</f>
        <v/>
      </c>
      <c r="AR28" s="17" t="str">
        <f>IF(AND(Участники!$A28&lt;&gt;"",OR($N$35&lt;$N28,AND($N$35=$N28,$O$35&lt;$O28))),1,"")</f>
        <v/>
      </c>
      <c r="AS28" s="17">
        <f>IF(AND(Участники!$A28&lt;&gt;"",OR($N$36&lt;$N28,AND($N$36=$N28,$O$36&lt;$O28))),1,"")</f>
        <v>1</v>
      </c>
      <c r="AT28" s="17">
        <f>IF(AND(Участники!$A28&lt;&gt;"",OR($N$37&lt;$N28,AND($N$37=$N28,$O$37&lt;$O28))),1,"")</f>
        <v>1</v>
      </c>
      <c r="AU28" s="17" t="str">
        <f>IF(AND(Участники!$A28&lt;&gt;"",OR($N$38&lt;$N28,AND($N$38=$N28,$O$38&lt;$O28))),1,"")</f>
        <v/>
      </c>
      <c r="AV28" s="17">
        <f>IF(AND(Участники!$A28&lt;&gt;"",OR($N$39&lt;$N28,AND($N$39=$N28,$O$39&lt;$O28))),1,"")</f>
        <v>1</v>
      </c>
      <c r="AW28" s="17" t="str">
        <f>IF(AND(Участники!$A28&lt;&gt;"",OR($N$40&lt;$N28,AND($N$40=$N28,$O$40&lt;$O28))),1,"")</f>
        <v/>
      </c>
      <c r="AX28" s="17" t="str">
        <f>IF(AND(Участники!$A28&lt;&gt;"",OR($N$41&lt;$N28,AND($N$41=$N28,$O$41&lt;$O28))),1,"")</f>
        <v/>
      </c>
      <c r="AY28" s="17" t="str">
        <f>IF(AND(Участники!$A28&lt;&gt;"",OR($N$42&lt;$N28,AND($N$42=$N28,$O$42&lt;$O28))),1,"")</f>
        <v/>
      </c>
      <c r="AZ28" s="17" t="str">
        <f>IF(AND(Участники!$A28&lt;&gt;"",OR($N$43&lt;$N28,AND($N$43=$N28,$O$43&lt;$O28))),1,"")</f>
        <v/>
      </c>
      <c r="BA28" s="17" t="str">
        <f>IF(AND(Участники!$A28&lt;&gt;"",OR($N$44&lt;$N28,AND($N$44=$N28,$O$44&lt;$O28))),1,"")</f>
        <v/>
      </c>
      <c r="BB28" s="17" t="str">
        <f>IF(AND(Участники!$A28&lt;&gt;"",OR($N$45&lt;$N28,AND($N$45=$N28,$O$45&lt;$O28))),1,"")</f>
        <v/>
      </c>
      <c r="BC28" s="17" t="str">
        <f>IF(AND(Участники!$A28&lt;&gt;"",OR($N$46&lt;$N28,AND($N$46=$N28,$O$46&lt;$O28))),1,"")</f>
        <v/>
      </c>
      <c r="BD28" s="17" t="str">
        <f>IF(AND(Участники!$A28&lt;&gt;"",OR($N$47&lt;$N28,AND($N$47=$N28,$O$47&lt;$O28))),1,"")</f>
        <v/>
      </c>
      <c r="BE28" s="17" t="str">
        <f>IF(AND(Участники!$A28&lt;&gt;"",OR($N$48&lt;$N28,AND($N$48=$N28,$O$48&lt;$O28))),1,"")</f>
        <v/>
      </c>
      <c r="BF28" s="17" t="str">
        <f>IF(AND(Участники!$A28&lt;&gt;"",OR($N$49&lt;$N28,AND($N$49=$N28,$O$49&lt;$O28))),1,"")</f>
        <v/>
      </c>
      <c r="BG28" s="17" t="str">
        <f>IF(AND(Участники!$A28&lt;&gt;"",OR($N$50&lt;$N28,AND($N$50=$N28,$O$50&lt;$O28))),1,"")</f>
        <v/>
      </c>
      <c r="BH28" s="17" t="str">
        <f>IF(AND(Участники!$A28&lt;&gt;"",OR($N$51&lt;$N28,AND($N$51=$N28,$O$51&lt;$O28))),1,"")</f>
        <v/>
      </c>
      <c r="BI28" s="17" t="str">
        <f>IF(AND(Участники!$A28&lt;&gt;"",OR($N$52&lt;$N28,AND($N$52=$N28,$O$52&lt;$O28))),1,"")</f>
        <v/>
      </c>
      <c r="BJ28" s="17" t="str">
        <f>IF(AND(Участники!$A28&lt;&gt;"",OR($N$53&lt;$N28,AND($N$53=$N28,$O$53&lt;$O28))),1,"")</f>
        <v/>
      </c>
      <c r="BK28" s="17" t="str">
        <f>IF(AND(Участники!$A28&lt;&gt;"",OR($N$54&lt;$N28,AND($N$54=$N28,$O$54&lt;$O28))),1,"")</f>
        <v/>
      </c>
      <c r="BL28" s="17" t="str">
        <f>IF(AND(Участники!$A28&lt;&gt;"",OR($N$55&lt;$N28,AND($N$55=$N28,$O$55&lt;$O28))),1,"")</f>
        <v/>
      </c>
      <c r="BM28" s="17" t="str">
        <f>IF(AND(Участники!$A28&lt;&gt;"",OR($N$56&lt;$N28,AND($N$56=$N28,$O$56&lt;$O28))),1,"")</f>
        <v/>
      </c>
      <c r="BN28" s="17" t="str">
        <f>IF(AND(Участники!$A28&lt;&gt;"",OR($N$57&lt;$N28,AND($N$57=$N28,$O$57&lt;$O28))),1,"")</f>
        <v/>
      </c>
      <c r="BO28" s="17" t="str">
        <f>IF(AND(Участники!$A28&lt;&gt;"",OR($N$58&lt;$N28,AND($N$58=$N28,$O$58&lt;$O28))),1,"")</f>
        <v/>
      </c>
      <c r="BP28" s="17" t="str">
        <f>IF(AND(Участники!$A28&lt;&gt;"",OR($N$59&lt;$N28,AND($N$59=$N28,$O$59&lt;$O28))),1,"")</f>
        <v/>
      </c>
      <c r="BQ28" s="17" t="str">
        <f>IF(AND(Участники!$A28&lt;&gt;"",OR($N$60&lt;$N28,AND($N$60=$N28,$O$60&lt;$O28))),1,"")</f>
        <v/>
      </c>
      <c r="BT28" s="17">
        <f>IF(AND(Участники!$A28&lt;&gt;"",OR($N$11&gt;$N28,AND($N$11=$N28,$O$11&gt;$O28))),1,"")</f>
        <v>1</v>
      </c>
      <c r="BU28" s="17" t="str">
        <f>IF(AND(Участники!$A28&lt;&gt;"",OR($N$12&gt;$N28,AND($N$12=$N28,$O$12&gt;$O28))),1,"")</f>
        <v/>
      </c>
      <c r="BV28" s="17">
        <f>IF(AND(Участники!$A28&lt;&gt;"",OR($N$13&gt;$N28,AND($N$13=$N28,$O$13&gt;$O28))),1,"")</f>
        <v>1</v>
      </c>
      <c r="BW28" s="17">
        <f>IF(AND(Участники!$A28&lt;&gt;"",OR($N$14&gt;$N28,AND($N$14=$N28,$O$14&gt;$O28))),1,"")</f>
        <v>1</v>
      </c>
      <c r="BX28" s="17">
        <f>IF(AND(Участники!$A28&lt;&gt;"",OR($N$15&gt;$N28,AND($N$15=$N28,$O$15&gt;$O28))),1,"")</f>
        <v>1</v>
      </c>
      <c r="BY28" s="17" t="str">
        <f>IF(AND(Участники!$A28&lt;&gt;"",OR($N$16&gt;$N28,AND($N$16=$N28,$O$16&gt;$O28))),1,"")</f>
        <v/>
      </c>
      <c r="BZ28" s="17">
        <f>IF(AND(Участники!$A28&lt;&gt;"",OR($N$17&gt;$N28,AND($N$17=$N28,$O$17&gt;$O28))),1,"")</f>
        <v>1</v>
      </c>
      <c r="CA28" s="17" t="str">
        <f>IF(AND(Участники!$A28&lt;&gt;"",OR($N$18&gt;$N28,AND($N$18=$N28,$O$18&gt;$O28))),1,"")</f>
        <v/>
      </c>
      <c r="CB28" s="17">
        <f>IF(AND(Участники!$A28&lt;&gt;"",OR($N$19&gt;$N28,AND($N$19=$N28,$O$19&gt;$O28))),1,"")</f>
        <v>1</v>
      </c>
      <c r="CC28" s="17">
        <f>IF(AND(Участники!$A28&lt;&gt;"",OR($N$20&gt;$N28,AND($N$20=$N28,$O$20&gt;$O28))),1,"")</f>
        <v>1</v>
      </c>
      <c r="CD28" s="17">
        <f>IF(AND(Участники!$A28&lt;&gt;"",OR($N$21&gt;$N28,AND($N$21=$N28,$O$21&gt;$O28))),1,"")</f>
        <v>1</v>
      </c>
      <c r="CE28" s="17">
        <f>IF(AND(Участники!$A28&lt;&gt;"",OR($N$22&gt;$N28,AND($N$22=$N28,$O$22&gt;$O28))),1,"")</f>
        <v>1</v>
      </c>
      <c r="CF28" s="17">
        <f>IF(AND(Участники!$A28&lt;&gt;"",OR($N$23&gt;$N28,AND($N$23=$N28,$O$23&gt;$O28))),1,"")</f>
        <v>1</v>
      </c>
      <c r="CG28" s="17">
        <f>IF(AND(Участники!$A28&lt;&gt;"",OR($N$24&gt;$N28,AND($N$24=$N28,$O$24&gt;$O28))),1,"")</f>
        <v>1</v>
      </c>
      <c r="CH28" s="17" t="str">
        <f>IF(AND(Участники!$A28&lt;&gt;"",OR($N$25&gt;$N28,AND($N$25=$N28,$O$25&gt;$O28))),1,"")</f>
        <v/>
      </c>
      <c r="CI28" s="17">
        <f>IF(AND(Участники!$A28&lt;&gt;"",OR($N$26&gt;$N28,AND($N$26=$N28,$O$26&gt;$O28))),1,"")</f>
        <v>1</v>
      </c>
      <c r="CJ28" s="17">
        <f>IF(AND(Участники!$A28&lt;&gt;"",OR($N$27&gt;$N28,AND($N$27=$N28,$O$27&gt;$O28))),1,"")</f>
        <v>1</v>
      </c>
      <c r="CK28" s="16" t="str">
        <f>IF(AND(Участники!$A28&lt;&gt;"",OR($N$28&gt;$N28,AND($N$28=$N28,$O$28&gt;$O28))),1,"")</f>
        <v/>
      </c>
      <c r="CL28" s="17" t="str">
        <f>IF(AND(Участники!$A28&lt;&gt;"",OR($N$29&gt;$N28,AND($N$29=$N28,$O$29&gt;$O28))),1,"")</f>
        <v/>
      </c>
      <c r="CM28" s="17">
        <f>IF(AND(Участники!$A28&lt;&gt;"",OR($N$30&gt;$N28,AND($N$30=$N28,$O$30&gt;$O28))),1,"")</f>
        <v>1</v>
      </c>
      <c r="CN28" s="17" t="str">
        <f>IF(AND(Участники!$A28&lt;&gt;"",OR($N$31&gt;$N28,AND($N$31=$N28,$O$31&gt;$O28))),1,"")</f>
        <v/>
      </c>
      <c r="CO28" s="17">
        <f>IF(AND(Участники!$A28&lt;&gt;"",OR($N$32&gt;$N28,AND($N$32=$N28,$O$32&gt;$O28))),1,"")</f>
        <v>1</v>
      </c>
      <c r="CP28" s="17">
        <f>IF(AND(Участники!$A28&lt;&gt;"",OR($N$33&gt;$N28,AND($N$33=$N28,$O$33&gt;$O28))),1,"")</f>
        <v>1</v>
      </c>
      <c r="CQ28" s="17">
        <f>IF(AND(Участники!$A28&lt;&gt;"",OR($N$34&gt;$N28,AND($N$34=$N28,$O$34&gt;$O28))),1,"")</f>
        <v>1</v>
      </c>
      <c r="CR28" s="17">
        <f>IF(AND(Участники!$A28&lt;&gt;"",OR($N$35&gt;$N28,AND($N$35=$N28,$O$35&gt;$O28))),1,"")</f>
        <v>1</v>
      </c>
      <c r="CS28" s="17" t="str">
        <f>IF(AND(Участники!$A28&lt;&gt;"",OR($N$36&gt;$N28,AND($N$36=$N28,$O$36&gt;$O28))),1,"")</f>
        <v/>
      </c>
      <c r="CT28" s="17" t="str">
        <f>IF(AND(Участники!$A28&lt;&gt;"",OR($N$37&gt;$N28,AND($N$37=$N28,$O$37&gt;$O28))),1,"")</f>
        <v/>
      </c>
      <c r="CU28" s="17">
        <f>IF(AND(Участники!$A28&lt;&gt;"",OR($N$38&gt;$N28,AND($N$38=$N28,$O$38&gt;$O28))),1,"")</f>
        <v>1</v>
      </c>
      <c r="CV28" s="17" t="str">
        <f>IF(AND(Участники!$A28&lt;&gt;"",OR($N$39&gt;$N28,AND($N$39=$N28,$O$39&gt;$O28))),1,"")</f>
        <v/>
      </c>
      <c r="CW28" s="17">
        <f>IF(AND(Участники!$A28&lt;&gt;"",OR($N$40&gt;$N28,AND($N$40=$N28,$O$40&gt;$O28))),1,"")</f>
        <v>1</v>
      </c>
      <c r="CX28" s="17">
        <f>IF(AND(Участники!$A28&lt;&gt;"",OR($N$41&gt;$N28,AND($N$41=$N28,$O$41&gt;$O28))),1,"")</f>
        <v>1</v>
      </c>
      <c r="CY28" s="17">
        <f>IF(AND(Участники!$A28&lt;&gt;"",OR($N$42&gt;$N28,AND($N$42=$N28,$O$42&gt;$O28))),1,"")</f>
        <v>1</v>
      </c>
      <c r="CZ28" s="17">
        <f>IF(AND(Участники!$A28&lt;&gt;"",OR($N$43&gt;$N28,AND($N$43=$N28,$O$43&gt;$O28))),1,"")</f>
        <v>1</v>
      </c>
      <c r="DA28" s="17">
        <f>IF(AND(Участники!$A28&lt;&gt;"",OR($N$44&gt;$N28,AND($N$44=$N28,$O$44&gt;$O28))),1,"")</f>
        <v>1</v>
      </c>
      <c r="DB28" s="17">
        <f>IF(AND(Участники!$A28&lt;&gt;"",OR($N$45&gt;$N28,AND($N$45=$N28,$O$45&gt;$O28))),1,"")</f>
        <v>1</v>
      </c>
      <c r="DC28" s="17">
        <f>IF(AND(Участники!$A28&lt;&gt;"",OR($N$46&gt;$N28,AND($N$46=$N28,$O$46&gt;$O28))),1,"")</f>
        <v>1</v>
      </c>
      <c r="DD28" s="17">
        <f>IF(AND(Участники!$A28&lt;&gt;"",OR($N$47&gt;$N28,AND($N$47=$N28,$O$47&gt;$O28))),1,"")</f>
        <v>1</v>
      </c>
      <c r="DE28" s="17">
        <f>IF(AND(Участники!$A28&lt;&gt;"",OR($N$48&gt;$N28,AND($N$48=$N28,$O$48&gt;$O28))),1,"")</f>
        <v>1</v>
      </c>
      <c r="DF28" s="17">
        <f>IF(AND(Участники!$A28&lt;&gt;"",OR($N$49&gt;$N28,AND($N$49=$N28,$O$49&gt;$O28))),1,"")</f>
        <v>1</v>
      </c>
      <c r="DG28" s="17">
        <f>IF(AND(Участники!$A28&lt;&gt;"",OR($N$50&gt;$N28,AND($N$50=$N28,$O$50&gt;$O28))),1,"")</f>
        <v>1</v>
      </c>
      <c r="DH28" s="17">
        <f>IF(AND(Участники!$A28&lt;&gt;"",OR($N$51&gt;$N28,AND($N$51=$N28,$O$51&gt;$O28))),1,"")</f>
        <v>1</v>
      </c>
      <c r="DI28" s="17">
        <f>IF(AND(Участники!$A28&lt;&gt;"",OR($N$52&gt;$N28,AND($N$52=$N28,$O$52&gt;$O28))),1,"")</f>
        <v>1</v>
      </c>
      <c r="DJ28" s="17">
        <f>IF(AND(Участники!$A28&lt;&gt;"",OR($N$53&gt;$N28,AND($N$53=$N28,$O$53&gt;$O28))),1,"")</f>
        <v>1</v>
      </c>
      <c r="DK28" s="17">
        <f>IF(AND(Участники!$A28&lt;&gt;"",OR($N$54&gt;$N28,AND($N$54=$N28,$O$54&gt;$O28))),1,"")</f>
        <v>1</v>
      </c>
      <c r="DL28" s="17">
        <f>IF(AND(Участники!$A28&lt;&gt;"",OR($N$55&gt;$N28,AND($N$55=$N28,$O$55&gt;$O28))),1,"")</f>
        <v>1</v>
      </c>
      <c r="DM28" s="17">
        <f>IF(AND(Участники!$A28&lt;&gt;"",OR($N$56&gt;$N28,AND($N$56=$N28,$O$56&gt;$O28))),1,"")</f>
        <v>1</v>
      </c>
      <c r="DN28" s="17">
        <f>IF(AND(Участники!$A28&lt;&gt;"",OR($N$57&gt;$N28,AND($N$57=$N28,$O$57&gt;$O28))),1,"")</f>
        <v>1</v>
      </c>
      <c r="DO28" s="17">
        <f>IF(AND(Участники!$A28&lt;&gt;"",OR($N$58&gt;$N28,AND($N$58=$N28,$O$58&gt;$O28))),1,"")</f>
        <v>1</v>
      </c>
      <c r="DP28" s="17">
        <f>IF(AND(Участники!$A28&lt;&gt;"",OR($N$59&gt;$N28,AND($N$59=$N28,$O$59&gt;$O28))),1,"")</f>
        <v>1</v>
      </c>
      <c r="DQ28" s="17">
        <f>IF(AND(Участники!$A28&lt;&gt;"",OR($N$60&gt;$N28,AND($N$60=$N28,$O$60&gt;$O28))),1,"")</f>
        <v>1</v>
      </c>
    </row>
    <row r="29" spans="1:121" x14ac:dyDescent="0.25">
      <c r="A29" s="29" t="str">
        <f>IF(Участники!A29="","",Участники!A29)</f>
        <v xml:space="preserve">Папины дочки </v>
      </c>
      <c r="B29" s="52"/>
      <c r="C29" s="52"/>
      <c r="D29" s="52"/>
      <c r="E29" s="52"/>
      <c r="F29" s="64"/>
      <c r="G29" s="52">
        <v>1</v>
      </c>
      <c r="H29" s="52"/>
      <c r="I29" s="52"/>
      <c r="J29" s="52"/>
      <c r="K29" s="52">
        <v>1</v>
      </c>
      <c r="L29" s="52"/>
      <c r="M29" s="52"/>
      <c r="N29" s="15">
        <f>IF(Участники!A29="","",COUNTA(B29:M29))</f>
        <v>2</v>
      </c>
      <c r="O29" s="15">
        <f>IF(Участники!A29="","",SUMPRODUCT(B$8:M$8,B89:M89))</f>
        <v>47</v>
      </c>
      <c r="P29" s="15">
        <f>IF(Участники!A29="","",IF($AL$61+1=Участники!$B$6-CL$61,$AL$61+1,CONCATENATE($AL$61+1,"-",Участники!$B$6-CL$61)))</f>
        <v>24</v>
      </c>
      <c r="T29" s="17" t="str">
        <f>IF(AND(Участники!$A29&lt;&gt;"",OR($N$11&lt;$N29,AND($N$11=$N29,$O$11&lt;$O29))),1,"")</f>
        <v/>
      </c>
      <c r="U29" s="17" t="str">
        <f>IF(AND(Участники!$A29&lt;&gt;"",OR($N$12&lt;$N29,AND($N$12=$N29,$O$12&lt;$O29))),1,"")</f>
        <v/>
      </c>
      <c r="V29" s="17" t="str">
        <f>IF(AND(Участники!$A29&lt;&gt;"",OR($N$13&lt;$N29,AND($N$13=$N29,$O$13&lt;$O29))),1,"")</f>
        <v/>
      </c>
      <c r="W29" s="17" t="str">
        <f>IF(AND(Участники!$A29&lt;&gt;"",OR($N$14&lt;$N29,AND($N$14=$N29,$O$14&lt;$O29))),1,"")</f>
        <v/>
      </c>
      <c r="X29" s="17" t="str">
        <f>IF(AND(Участники!$A29&lt;&gt;"",OR($N$15&lt;$N29,AND($N$15=$N29,$O$15&lt;$O29))),1,"")</f>
        <v/>
      </c>
      <c r="Y29" s="17">
        <f>IF(AND(Участники!$A29&lt;&gt;"",OR($N$16&lt;$N29,AND($N$16=$N29,$O$16&lt;$O29))),1,"")</f>
        <v>1</v>
      </c>
      <c r="Z29" s="17" t="str">
        <f>IF(AND(Участники!$A29&lt;&gt;"",OR($N$17&lt;$N29,AND($N$17=$N29,$O$17&lt;$O29))),1,"")</f>
        <v/>
      </c>
      <c r="AA29" s="17">
        <f>IF(AND(Участники!$A29&lt;&gt;"",OR($N$18&lt;$N29,AND($N$18=$N29,$O$18&lt;$O29))),1,"")</f>
        <v>1</v>
      </c>
      <c r="AB29" s="17" t="str">
        <f>IF(AND(Участники!$A29&lt;&gt;"",OR($N$19&lt;$N29,AND($N$19=$N29,$O$19&lt;$O29))),1,"")</f>
        <v/>
      </c>
      <c r="AC29" s="17" t="str">
        <f>IF(AND(Участники!$A29&lt;&gt;"",OR($N$20&lt;$N29,AND($N$20=$N29,$O$20&lt;$O29))),1,"")</f>
        <v/>
      </c>
      <c r="AD29" s="17" t="str">
        <f>IF(AND(Участники!$A29&lt;&gt;"",OR($N$21&lt;$N29,AND($N$21=$N29,$O$21&lt;$O29))),1,"")</f>
        <v/>
      </c>
      <c r="AE29" s="17" t="str">
        <f>IF(AND(Участники!$A29&lt;&gt;"",OR($N$22&lt;$N29,AND($N$22=$N29,$O$22&lt;$O29))),1,"")</f>
        <v/>
      </c>
      <c r="AF29" s="17" t="str">
        <f>IF(AND(Участники!$A29&lt;&gt;"",OR($N$23&lt;$N29,AND($N$23=$N29,$O$23&lt;$O29))),1,"")</f>
        <v/>
      </c>
      <c r="AG29" s="17" t="str">
        <f>IF(AND(Участники!$A29&lt;&gt;"",OR($N$24&lt;$N29,AND($N$24=$N29,$O$24&lt;$O29))),1,"")</f>
        <v/>
      </c>
      <c r="AH29" s="17">
        <f>IF(AND(Участники!$A29&lt;&gt;"",OR($N$25&lt;$N29,AND($N$25=$N29,$O$25&lt;$O29))),1,"")</f>
        <v>1</v>
      </c>
      <c r="AI29" s="17" t="str">
        <f>IF(AND(Участники!$A29&lt;&gt;"",OR($N$26&lt;$N29,AND($N$26=$N29,$O$26&lt;$O29))),1,"")</f>
        <v/>
      </c>
      <c r="AJ29" s="17" t="str">
        <f>IF(AND(Участники!$A29&lt;&gt;"",OR($N$27&lt;$N29,AND($N$27=$N29,$O$27&lt;$O29))),1,"")</f>
        <v/>
      </c>
      <c r="AK29" s="17" t="str">
        <f>IF(AND(Участники!$A29&lt;&gt;"",OR($N$28&lt;$N29,AND($N$28=$N29,$O$28&lt;$O29))),1,"")</f>
        <v/>
      </c>
      <c r="AL29" s="16" t="str">
        <f>IF(AND(Участники!$A29&lt;&gt;"",OR($N$29&lt;$N29,AND($N$29=$N29,$O$29&lt;$O29))),1,"")</f>
        <v/>
      </c>
      <c r="AM29" s="17" t="str">
        <f>IF(AND(Участники!$A29&lt;&gt;"",OR($N$30&lt;$N29,AND($N$30=$N29,$O$30&lt;$O29))),1,"")</f>
        <v/>
      </c>
      <c r="AN29" s="17">
        <f>IF(AND(Участники!$A29&lt;&gt;"",OR($N$31&lt;$N29,AND($N$31=$N29,$O$31&lt;$O29))),1,"")</f>
        <v>1</v>
      </c>
      <c r="AO29" s="17" t="str">
        <f>IF(AND(Участники!$A29&lt;&gt;"",OR($N$32&lt;$N29,AND($N$32=$N29,$O$32&lt;$O29))),1,"")</f>
        <v/>
      </c>
      <c r="AP29" s="17" t="str">
        <f>IF(AND(Участники!$A29&lt;&gt;"",OR($N$33&lt;$N29,AND($N$33=$N29,$O$33&lt;$O29))),1,"")</f>
        <v/>
      </c>
      <c r="AQ29" s="17" t="str">
        <f>IF(AND(Участники!$A29&lt;&gt;"",OR($N$34&lt;$N29,AND($N$34=$N29,$O$34&lt;$O29))),1,"")</f>
        <v/>
      </c>
      <c r="AR29" s="17" t="str">
        <f>IF(AND(Участники!$A29&lt;&gt;"",OR($N$35&lt;$N29,AND($N$35=$N29,$O$35&lt;$O29))),1,"")</f>
        <v/>
      </c>
      <c r="AS29" s="17">
        <f>IF(AND(Участники!$A29&lt;&gt;"",OR($N$36&lt;$N29,AND($N$36=$N29,$O$36&lt;$O29))),1,"")</f>
        <v>1</v>
      </c>
      <c r="AT29" s="17" t="str">
        <f>IF(AND(Участники!$A29&lt;&gt;"",OR($N$37&lt;$N29,AND($N$37=$N29,$O$37&lt;$O29))),1,"")</f>
        <v/>
      </c>
      <c r="AU29" s="17" t="str">
        <f>IF(AND(Участники!$A29&lt;&gt;"",OR($N$38&lt;$N29,AND($N$38=$N29,$O$38&lt;$O29))),1,"")</f>
        <v/>
      </c>
      <c r="AV29" s="17">
        <f>IF(AND(Участники!$A29&lt;&gt;"",OR($N$39&lt;$N29,AND($N$39=$N29,$O$39&lt;$O29))),1,"")</f>
        <v>1</v>
      </c>
      <c r="AW29" s="17" t="str">
        <f>IF(AND(Участники!$A29&lt;&gt;"",OR($N$40&lt;$N29,AND($N$40=$N29,$O$40&lt;$O29))),1,"")</f>
        <v/>
      </c>
      <c r="AX29" s="17" t="str">
        <f>IF(AND(Участники!$A29&lt;&gt;"",OR($N$41&lt;$N29,AND($N$41=$N29,$O$41&lt;$O29))),1,"")</f>
        <v/>
      </c>
      <c r="AY29" s="17" t="str">
        <f>IF(AND(Участники!$A29&lt;&gt;"",OR($N$42&lt;$N29,AND($N$42=$N29,$O$42&lt;$O29))),1,"")</f>
        <v/>
      </c>
      <c r="AZ29" s="17" t="str">
        <f>IF(AND(Участники!$A29&lt;&gt;"",OR($N$43&lt;$N29,AND($N$43=$N29,$O$43&lt;$O29))),1,"")</f>
        <v/>
      </c>
      <c r="BA29" s="17" t="str">
        <f>IF(AND(Участники!$A29&lt;&gt;"",OR($N$44&lt;$N29,AND($N$44=$N29,$O$44&lt;$O29))),1,"")</f>
        <v/>
      </c>
      <c r="BB29" s="17" t="str">
        <f>IF(AND(Участники!$A29&lt;&gt;"",OR($N$45&lt;$N29,AND($N$45=$N29,$O$45&lt;$O29))),1,"")</f>
        <v/>
      </c>
      <c r="BC29" s="17" t="str">
        <f>IF(AND(Участники!$A29&lt;&gt;"",OR($N$46&lt;$N29,AND($N$46=$N29,$O$46&lt;$O29))),1,"")</f>
        <v/>
      </c>
      <c r="BD29" s="17" t="str">
        <f>IF(AND(Участники!$A29&lt;&gt;"",OR($N$47&lt;$N29,AND($N$47=$N29,$O$47&lt;$O29))),1,"")</f>
        <v/>
      </c>
      <c r="BE29" s="17" t="str">
        <f>IF(AND(Участники!$A29&lt;&gt;"",OR($N$48&lt;$N29,AND($N$48=$N29,$O$48&lt;$O29))),1,"")</f>
        <v/>
      </c>
      <c r="BF29" s="17" t="str">
        <f>IF(AND(Участники!$A29&lt;&gt;"",OR($N$49&lt;$N29,AND($N$49=$N29,$O$49&lt;$O29))),1,"")</f>
        <v/>
      </c>
      <c r="BG29" s="17" t="str">
        <f>IF(AND(Участники!$A29&lt;&gt;"",OR($N$50&lt;$N29,AND($N$50=$N29,$O$50&lt;$O29))),1,"")</f>
        <v/>
      </c>
      <c r="BH29" s="17" t="str">
        <f>IF(AND(Участники!$A29&lt;&gt;"",OR($N$51&lt;$N29,AND($N$51=$N29,$O$51&lt;$O29))),1,"")</f>
        <v/>
      </c>
      <c r="BI29" s="17" t="str">
        <f>IF(AND(Участники!$A29&lt;&gt;"",OR($N$52&lt;$N29,AND($N$52=$N29,$O$52&lt;$O29))),1,"")</f>
        <v/>
      </c>
      <c r="BJ29" s="17" t="str">
        <f>IF(AND(Участники!$A29&lt;&gt;"",OR($N$53&lt;$N29,AND($N$53=$N29,$O$53&lt;$O29))),1,"")</f>
        <v/>
      </c>
      <c r="BK29" s="17" t="str">
        <f>IF(AND(Участники!$A29&lt;&gt;"",OR($N$54&lt;$N29,AND($N$54=$N29,$O$54&lt;$O29))),1,"")</f>
        <v/>
      </c>
      <c r="BL29" s="17" t="str">
        <f>IF(AND(Участники!$A29&lt;&gt;"",OR($N$55&lt;$N29,AND($N$55=$N29,$O$55&lt;$O29))),1,"")</f>
        <v/>
      </c>
      <c r="BM29" s="17" t="str">
        <f>IF(AND(Участники!$A29&lt;&gt;"",OR($N$56&lt;$N29,AND($N$56=$N29,$O$56&lt;$O29))),1,"")</f>
        <v/>
      </c>
      <c r="BN29" s="17" t="str">
        <f>IF(AND(Участники!$A29&lt;&gt;"",OR($N$57&lt;$N29,AND($N$57=$N29,$O$57&lt;$O29))),1,"")</f>
        <v/>
      </c>
      <c r="BO29" s="17" t="str">
        <f>IF(AND(Участники!$A29&lt;&gt;"",OR($N$58&lt;$N29,AND($N$58=$N29,$O$58&lt;$O29))),1,"")</f>
        <v/>
      </c>
      <c r="BP29" s="17" t="str">
        <f>IF(AND(Участники!$A29&lt;&gt;"",OR($N$59&lt;$N29,AND($N$59=$N29,$O$59&lt;$O29))),1,"")</f>
        <v/>
      </c>
      <c r="BQ29" s="17" t="str">
        <f>IF(AND(Участники!$A29&lt;&gt;"",OR($N$60&lt;$N29,AND($N$60=$N29,$O$60&lt;$O29))),1,"")</f>
        <v/>
      </c>
      <c r="BT29" s="17">
        <f>IF(AND(Участники!$A29&lt;&gt;"",OR($N$11&gt;$N29,AND($N$11=$N29,$O$11&gt;$O29))),1,"")</f>
        <v>1</v>
      </c>
      <c r="BU29" s="17">
        <f>IF(AND(Участники!$A29&lt;&gt;"",OR($N$12&gt;$N29,AND($N$12=$N29,$O$12&gt;$O29))),1,"")</f>
        <v>1</v>
      </c>
      <c r="BV29" s="17">
        <f>IF(AND(Участники!$A29&lt;&gt;"",OR($N$13&gt;$N29,AND($N$13=$N29,$O$13&gt;$O29))),1,"")</f>
        <v>1</v>
      </c>
      <c r="BW29" s="17">
        <f>IF(AND(Участники!$A29&lt;&gt;"",OR($N$14&gt;$N29,AND($N$14=$N29,$O$14&gt;$O29))),1,"")</f>
        <v>1</v>
      </c>
      <c r="BX29" s="17">
        <f>IF(AND(Участники!$A29&lt;&gt;"",OR($N$15&gt;$N29,AND($N$15=$N29,$O$15&gt;$O29))),1,"")</f>
        <v>1</v>
      </c>
      <c r="BY29" s="17" t="str">
        <f>IF(AND(Участники!$A29&lt;&gt;"",OR($N$16&gt;$N29,AND($N$16=$N29,$O$16&gt;$O29))),1,"")</f>
        <v/>
      </c>
      <c r="BZ29" s="17">
        <f>IF(AND(Участники!$A29&lt;&gt;"",OR($N$17&gt;$N29,AND($N$17=$N29,$O$17&gt;$O29))),1,"")</f>
        <v>1</v>
      </c>
      <c r="CA29" s="17" t="str">
        <f>IF(AND(Участники!$A29&lt;&gt;"",OR($N$18&gt;$N29,AND($N$18=$N29,$O$18&gt;$O29))),1,"")</f>
        <v/>
      </c>
      <c r="CB29" s="17">
        <f>IF(AND(Участники!$A29&lt;&gt;"",OR($N$19&gt;$N29,AND($N$19=$N29,$O$19&gt;$O29))),1,"")</f>
        <v>1</v>
      </c>
      <c r="CC29" s="17">
        <f>IF(AND(Участники!$A29&lt;&gt;"",OR($N$20&gt;$N29,AND($N$20=$N29,$O$20&gt;$O29))),1,"")</f>
        <v>1</v>
      </c>
      <c r="CD29" s="17">
        <f>IF(AND(Участники!$A29&lt;&gt;"",OR($N$21&gt;$N29,AND($N$21=$N29,$O$21&gt;$O29))),1,"")</f>
        <v>1</v>
      </c>
      <c r="CE29" s="17">
        <f>IF(AND(Участники!$A29&lt;&gt;"",OR($N$22&gt;$N29,AND($N$22=$N29,$O$22&gt;$O29))),1,"")</f>
        <v>1</v>
      </c>
      <c r="CF29" s="17">
        <f>IF(AND(Участники!$A29&lt;&gt;"",OR($N$23&gt;$N29,AND($N$23=$N29,$O$23&gt;$O29))),1,"")</f>
        <v>1</v>
      </c>
      <c r="CG29" s="17">
        <f>IF(AND(Участники!$A29&lt;&gt;"",OR($N$24&gt;$N29,AND($N$24=$N29,$O$24&gt;$O29))),1,"")</f>
        <v>1</v>
      </c>
      <c r="CH29" s="17" t="str">
        <f>IF(AND(Участники!$A29&lt;&gt;"",OR($N$25&gt;$N29,AND($N$25=$N29,$O$25&gt;$O29))),1,"")</f>
        <v/>
      </c>
      <c r="CI29" s="17">
        <f>IF(AND(Участники!$A29&lt;&gt;"",OR($N$26&gt;$N29,AND($N$26=$N29,$O$26&gt;$O29))),1,"")</f>
        <v>1</v>
      </c>
      <c r="CJ29" s="17">
        <f>IF(AND(Участники!$A29&lt;&gt;"",OR($N$27&gt;$N29,AND($N$27=$N29,$O$27&gt;$O29))),1,"")</f>
        <v>1</v>
      </c>
      <c r="CK29" s="17">
        <f>IF(AND(Участники!$A29&lt;&gt;"",OR($N$28&gt;$N29,AND($N$28=$N29,$O$28&gt;$O29))),1,"")</f>
        <v>1</v>
      </c>
      <c r="CL29" s="16" t="str">
        <f>IF(AND(Участники!$A29&lt;&gt;"",OR($N$29&gt;$N29,AND($N$29=$N29,$O$29&gt;$O29))),1,"")</f>
        <v/>
      </c>
      <c r="CM29" s="17">
        <f>IF(AND(Участники!$A29&lt;&gt;"",OR($N$30&gt;$N29,AND($N$30=$N29,$O$30&gt;$O29))),1,"")</f>
        <v>1</v>
      </c>
      <c r="CN29" s="17" t="str">
        <f>IF(AND(Участники!$A29&lt;&gt;"",OR($N$31&gt;$N29,AND($N$31=$N29,$O$31&gt;$O29))),1,"")</f>
        <v/>
      </c>
      <c r="CO29" s="17">
        <f>IF(AND(Участники!$A29&lt;&gt;"",OR($N$32&gt;$N29,AND($N$32=$N29,$O$32&gt;$O29))),1,"")</f>
        <v>1</v>
      </c>
      <c r="CP29" s="17">
        <f>IF(AND(Участники!$A29&lt;&gt;"",OR($N$33&gt;$N29,AND($N$33=$N29,$O$33&gt;$O29))),1,"")</f>
        <v>1</v>
      </c>
      <c r="CQ29" s="17">
        <f>IF(AND(Участники!$A29&lt;&gt;"",OR($N$34&gt;$N29,AND($N$34=$N29,$O$34&gt;$O29))),1,"")</f>
        <v>1</v>
      </c>
      <c r="CR29" s="17">
        <f>IF(AND(Участники!$A29&lt;&gt;"",OR($N$35&gt;$N29,AND($N$35=$N29,$O$35&gt;$O29))),1,"")</f>
        <v>1</v>
      </c>
      <c r="CS29" s="17" t="str">
        <f>IF(AND(Участники!$A29&lt;&gt;"",OR($N$36&gt;$N29,AND($N$36=$N29,$O$36&gt;$O29))),1,"")</f>
        <v/>
      </c>
      <c r="CT29" s="17">
        <f>IF(AND(Участники!$A29&lt;&gt;"",OR($N$37&gt;$N29,AND($N$37=$N29,$O$37&gt;$O29))),1,"")</f>
        <v>1</v>
      </c>
      <c r="CU29" s="17">
        <f>IF(AND(Участники!$A29&lt;&gt;"",OR($N$38&gt;$N29,AND($N$38=$N29,$O$38&gt;$O29))),1,"")</f>
        <v>1</v>
      </c>
      <c r="CV29" s="17" t="str">
        <f>IF(AND(Участники!$A29&lt;&gt;"",OR($N$39&gt;$N29,AND($N$39=$N29,$O$39&gt;$O29))),1,"")</f>
        <v/>
      </c>
      <c r="CW29" s="17">
        <f>IF(AND(Участники!$A29&lt;&gt;"",OR($N$40&gt;$N29,AND($N$40=$N29,$O$40&gt;$O29))),1,"")</f>
        <v>1</v>
      </c>
      <c r="CX29" s="17">
        <f>IF(AND(Участники!$A29&lt;&gt;"",OR($N$41&gt;$N29,AND($N$41=$N29,$O$41&gt;$O29))),1,"")</f>
        <v>1</v>
      </c>
      <c r="CY29" s="17">
        <f>IF(AND(Участники!$A29&lt;&gt;"",OR($N$42&gt;$N29,AND($N$42=$N29,$O$42&gt;$O29))),1,"")</f>
        <v>1</v>
      </c>
      <c r="CZ29" s="17">
        <f>IF(AND(Участники!$A29&lt;&gt;"",OR($N$43&gt;$N29,AND($N$43=$N29,$O$43&gt;$O29))),1,"")</f>
        <v>1</v>
      </c>
      <c r="DA29" s="17">
        <f>IF(AND(Участники!$A29&lt;&gt;"",OR($N$44&gt;$N29,AND($N$44=$N29,$O$44&gt;$O29))),1,"")</f>
        <v>1</v>
      </c>
      <c r="DB29" s="17">
        <f>IF(AND(Участники!$A29&lt;&gt;"",OR($N$45&gt;$N29,AND($N$45=$N29,$O$45&gt;$O29))),1,"")</f>
        <v>1</v>
      </c>
      <c r="DC29" s="17">
        <f>IF(AND(Участники!$A29&lt;&gt;"",OR($N$46&gt;$N29,AND($N$46=$N29,$O$46&gt;$O29))),1,"")</f>
        <v>1</v>
      </c>
      <c r="DD29" s="17">
        <f>IF(AND(Участники!$A29&lt;&gt;"",OR($N$47&gt;$N29,AND($N$47=$N29,$O$47&gt;$O29))),1,"")</f>
        <v>1</v>
      </c>
      <c r="DE29" s="17">
        <f>IF(AND(Участники!$A29&lt;&gt;"",OR($N$48&gt;$N29,AND($N$48=$N29,$O$48&gt;$O29))),1,"")</f>
        <v>1</v>
      </c>
      <c r="DF29" s="17">
        <f>IF(AND(Участники!$A29&lt;&gt;"",OR($N$49&gt;$N29,AND($N$49=$N29,$O$49&gt;$O29))),1,"")</f>
        <v>1</v>
      </c>
      <c r="DG29" s="17">
        <f>IF(AND(Участники!$A29&lt;&gt;"",OR($N$50&gt;$N29,AND($N$50=$N29,$O$50&gt;$O29))),1,"")</f>
        <v>1</v>
      </c>
      <c r="DH29" s="17">
        <f>IF(AND(Участники!$A29&lt;&gt;"",OR($N$51&gt;$N29,AND($N$51=$N29,$O$51&gt;$O29))),1,"")</f>
        <v>1</v>
      </c>
      <c r="DI29" s="17">
        <f>IF(AND(Участники!$A29&lt;&gt;"",OR($N$52&gt;$N29,AND($N$52=$N29,$O$52&gt;$O29))),1,"")</f>
        <v>1</v>
      </c>
      <c r="DJ29" s="17">
        <f>IF(AND(Участники!$A29&lt;&gt;"",OR($N$53&gt;$N29,AND($N$53=$N29,$O$53&gt;$O29))),1,"")</f>
        <v>1</v>
      </c>
      <c r="DK29" s="17">
        <f>IF(AND(Участники!$A29&lt;&gt;"",OR($N$54&gt;$N29,AND($N$54=$N29,$O$54&gt;$O29))),1,"")</f>
        <v>1</v>
      </c>
      <c r="DL29" s="17">
        <f>IF(AND(Участники!$A29&lt;&gt;"",OR($N$55&gt;$N29,AND($N$55=$N29,$O$55&gt;$O29))),1,"")</f>
        <v>1</v>
      </c>
      <c r="DM29" s="17">
        <f>IF(AND(Участники!$A29&lt;&gt;"",OR($N$56&gt;$N29,AND($N$56=$N29,$O$56&gt;$O29))),1,"")</f>
        <v>1</v>
      </c>
      <c r="DN29" s="17">
        <f>IF(AND(Участники!$A29&lt;&gt;"",OR($N$57&gt;$N29,AND($N$57=$N29,$O$57&gt;$O29))),1,"")</f>
        <v>1</v>
      </c>
      <c r="DO29" s="17">
        <f>IF(AND(Участники!$A29&lt;&gt;"",OR($N$58&gt;$N29,AND($N$58=$N29,$O$58&gt;$O29))),1,"")</f>
        <v>1</v>
      </c>
      <c r="DP29" s="17">
        <f>IF(AND(Участники!$A29&lt;&gt;"",OR($N$59&gt;$N29,AND($N$59=$N29,$O$59&gt;$O29))),1,"")</f>
        <v>1</v>
      </c>
      <c r="DQ29" s="17">
        <f>IF(AND(Участники!$A29&lt;&gt;"",OR($N$60&gt;$N29,AND($N$60=$N29,$O$60&gt;$O29))),1,"")</f>
        <v>1</v>
      </c>
    </row>
    <row r="30" spans="1:121" x14ac:dyDescent="0.25">
      <c r="A30" s="30" t="str">
        <f>IF(Участники!A30="","",Участники!A30)</f>
        <v xml:space="preserve">Интеллект </v>
      </c>
      <c r="B30" s="52">
        <v>1</v>
      </c>
      <c r="C30" s="52"/>
      <c r="D30" s="52">
        <v>1</v>
      </c>
      <c r="E30" s="52"/>
      <c r="F30" s="64"/>
      <c r="G30" s="52"/>
      <c r="H30" s="52"/>
      <c r="I30" s="52">
        <v>1</v>
      </c>
      <c r="J30" s="52"/>
      <c r="K30" s="52"/>
      <c r="L30" s="52">
        <v>1</v>
      </c>
      <c r="M30" s="52"/>
      <c r="N30" s="31">
        <f>IF(Участники!A30="","",COUNTA(B30:M30))</f>
        <v>4</v>
      </c>
      <c r="O30" s="31">
        <f>IF(Участники!A30="","",SUMPRODUCT(B$8:M$8,B90:M90))</f>
        <v>75</v>
      </c>
      <c r="P30" s="31" t="str">
        <f>IF(Участники!A30="","",IF($AM$61+1=Участники!$B$6-CM$61,$AM$61+1,CONCATENATE($AM$61+1,"-",Участники!$B$6-CM$61)))</f>
        <v>11-12</v>
      </c>
      <c r="T30" s="17" t="str">
        <f>IF(AND(Участники!$A30&lt;&gt;"",OR($N$11&lt;$N30,AND($N$11=$N30,$O$11&lt;$O30))),1,"")</f>
        <v/>
      </c>
      <c r="U30" s="17">
        <f>IF(AND(Участники!$A30&lt;&gt;"",OR($N$12&lt;$N30,AND($N$12=$N30,$O$12&lt;$O30))),1,"")</f>
        <v>1</v>
      </c>
      <c r="V30" s="17" t="str">
        <f>IF(AND(Участники!$A30&lt;&gt;"",OR($N$13&lt;$N30,AND($N$13=$N30,$O$13&lt;$O30))),1,"")</f>
        <v/>
      </c>
      <c r="W30" s="17">
        <f>IF(AND(Участники!$A30&lt;&gt;"",OR($N$14&lt;$N30,AND($N$14=$N30,$O$14&lt;$O30))),1,"")</f>
        <v>1</v>
      </c>
      <c r="X30" s="17" t="str">
        <f>IF(AND(Участники!$A30&lt;&gt;"",OR($N$15&lt;$N30,AND($N$15=$N30,$O$15&lt;$O30))),1,"")</f>
        <v/>
      </c>
      <c r="Y30" s="17">
        <f>IF(AND(Участники!$A30&lt;&gt;"",OR($N$16&lt;$N30,AND($N$16=$N30,$O$16&lt;$O30))),1,"")</f>
        <v>1</v>
      </c>
      <c r="Z30" s="17">
        <f>IF(AND(Участники!$A30&lt;&gt;"",OR($N$17&lt;$N30,AND($N$17=$N30,$O$17&lt;$O30))),1,"")</f>
        <v>1</v>
      </c>
      <c r="AA30" s="17">
        <f>IF(AND(Участники!$A30&lt;&gt;"",OR($N$18&lt;$N30,AND($N$18=$N30,$O$18&lt;$O30))),1,"")</f>
        <v>1</v>
      </c>
      <c r="AB30" s="17">
        <f>IF(AND(Участники!$A30&lt;&gt;"",OR($N$19&lt;$N30,AND($N$19=$N30,$O$19&lt;$O30))),1,"")</f>
        <v>1</v>
      </c>
      <c r="AC30" s="17">
        <f>IF(AND(Участники!$A30&lt;&gt;"",OR($N$20&lt;$N30,AND($N$20=$N30,$O$20&lt;$O30))),1,"")</f>
        <v>1</v>
      </c>
      <c r="AD30" s="17">
        <f>IF(AND(Участники!$A30&lt;&gt;"",OR($N$21&lt;$N30,AND($N$21=$N30,$O$21&lt;$O30))),1,"")</f>
        <v>1</v>
      </c>
      <c r="AE30" s="17">
        <f>IF(AND(Участники!$A30&lt;&gt;"",OR($N$22&lt;$N30,AND($N$22=$N30,$O$22&lt;$O30))),1,"")</f>
        <v>1</v>
      </c>
      <c r="AF30" s="17" t="str">
        <f>IF(AND(Участники!$A30&lt;&gt;"",OR($N$23&lt;$N30,AND($N$23=$N30,$O$23&lt;$O30))),1,"")</f>
        <v/>
      </c>
      <c r="AG30" s="17" t="str">
        <f>IF(AND(Участники!$A30&lt;&gt;"",OR($N$24&lt;$N30,AND($N$24=$N30,$O$24&lt;$O30))),1,"")</f>
        <v/>
      </c>
      <c r="AH30" s="17">
        <f>IF(AND(Участники!$A30&lt;&gt;"",OR($N$25&lt;$N30,AND($N$25=$N30,$O$25&lt;$O30))),1,"")</f>
        <v>1</v>
      </c>
      <c r="AI30" s="17" t="str">
        <f>IF(AND(Участники!$A30&lt;&gt;"",OR($N$26&lt;$N30,AND($N$26=$N30,$O$26&lt;$O30))),1,"")</f>
        <v/>
      </c>
      <c r="AJ30" s="17" t="str">
        <f>IF(AND(Участники!$A30&lt;&gt;"",OR($N$27&lt;$N30,AND($N$27=$N30,$O$27&lt;$O30))),1,"")</f>
        <v/>
      </c>
      <c r="AK30" s="17">
        <f>IF(AND(Участники!$A30&lt;&gt;"",OR($N$28&lt;$N30,AND($N$28=$N30,$O$28&lt;$O30))),1,"")</f>
        <v>1</v>
      </c>
      <c r="AL30" s="17">
        <f>IF(AND(Участники!$A30&lt;&gt;"",OR($N$29&lt;$N30,AND($N$29=$N30,$O$29&lt;$O30))),1,"")</f>
        <v>1</v>
      </c>
      <c r="AM30" s="16" t="str">
        <f>IF(AND(Участники!$A30&lt;&gt;"",OR($N$30&lt;$N30,AND($N$30=$N30,$O$30&lt;$O30))),1,"")</f>
        <v/>
      </c>
      <c r="AN30" s="17">
        <f>IF(AND(Участники!$A30&lt;&gt;"",OR($N$31&lt;$N30,AND($N$31=$N30,$O$31&lt;$O30))),1,"")</f>
        <v>1</v>
      </c>
      <c r="AO30" s="17" t="str">
        <f>IF(AND(Участники!$A30&lt;&gt;"",OR($N$32&lt;$N30,AND($N$32=$N30,$O$32&lt;$O30))),1,"")</f>
        <v/>
      </c>
      <c r="AP30" s="17" t="str">
        <f>IF(AND(Участники!$A30&lt;&gt;"",OR($N$33&lt;$N30,AND($N$33=$N30,$O$33&lt;$O30))),1,"")</f>
        <v/>
      </c>
      <c r="AQ30" s="17" t="str">
        <f>IF(AND(Участники!$A30&lt;&gt;"",OR($N$34&lt;$N30,AND($N$34=$N30,$O$34&lt;$O30))),1,"")</f>
        <v/>
      </c>
      <c r="AR30" s="17">
        <f>IF(AND(Участники!$A30&lt;&gt;"",OR($N$35&lt;$N30,AND($N$35=$N30,$O$35&lt;$O30))),1,"")</f>
        <v>1</v>
      </c>
      <c r="AS30" s="17">
        <f>IF(AND(Участники!$A30&lt;&gt;"",OR($N$36&lt;$N30,AND($N$36=$N30,$O$36&lt;$O30))),1,"")</f>
        <v>1</v>
      </c>
      <c r="AT30" s="17">
        <f>IF(AND(Участники!$A30&lt;&gt;"",OR($N$37&lt;$N30,AND($N$37=$N30,$O$37&lt;$O30))),1,"")</f>
        <v>1</v>
      </c>
      <c r="AU30" s="17">
        <f>IF(AND(Участники!$A30&lt;&gt;"",OR($N$38&lt;$N30,AND($N$38=$N30,$O$38&lt;$O30))),1,"")</f>
        <v>1</v>
      </c>
      <c r="AV30" s="17">
        <f>IF(AND(Участники!$A30&lt;&gt;"",OR($N$39&lt;$N30,AND($N$39=$N30,$O$39&lt;$O30))),1,"")</f>
        <v>1</v>
      </c>
      <c r="AW30" s="17" t="str">
        <f>IF(AND(Участники!$A30&lt;&gt;"",OR($N$40&lt;$N30,AND($N$40=$N30,$O$40&lt;$O30))),1,"")</f>
        <v/>
      </c>
      <c r="AX30" s="17" t="str">
        <f>IF(AND(Участники!$A30&lt;&gt;"",OR($N$41&lt;$N30,AND($N$41=$N30,$O$41&lt;$O30))),1,"")</f>
        <v/>
      </c>
      <c r="AY30" s="17" t="str">
        <f>IF(AND(Участники!$A30&lt;&gt;"",OR($N$42&lt;$N30,AND($N$42=$N30,$O$42&lt;$O30))),1,"")</f>
        <v/>
      </c>
      <c r="AZ30" s="17" t="str">
        <f>IF(AND(Участники!$A30&lt;&gt;"",OR($N$43&lt;$N30,AND($N$43=$N30,$O$43&lt;$O30))),1,"")</f>
        <v/>
      </c>
      <c r="BA30" s="17" t="str">
        <f>IF(AND(Участники!$A30&lt;&gt;"",OR($N$44&lt;$N30,AND($N$44=$N30,$O$44&lt;$O30))),1,"")</f>
        <v/>
      </c>
      <c r="BB30" s="17" t="str">
        <f>IF(AND(Участники!$A30&lt;&gt;"",OR($N$45&lt;$N30,AND($N$45=$N30,$O$45&lt;$O30))),1,"")</f>
        <v/>
      </c>
      <c r="BC30" s="17" t="str">
        <f>IF(AND(Участники!$A30&lt;&gt;"",OR($N$46&lt;$N30,AND($N$46=$N30,$O$46&lt;$O30))),1,"")</f>
        <v/>
      </c>
      <c r="BD30" s="17" t="str">
        <f>IF(AND(Участники!$A30&lt;&gt;"",OR($N$47&lt;$N30,AND($N$47=$N30,$O$47&lt;$O30))),1,"")</f>
        <v/>
      </c>
      <c r="BE30" s="17" t="str">
        <f>IF(AND(Участники!$A30&lt;&gt;"",OR($N$48&lt;$N30,AND($N$48=$N30,$O$48&lt;$O30))),1,"")</f>
        <v/>
      </c>
      <c r="BF30" s="17" t="str">
        <f>IF(AND(Участники!$A30&lt;&gt;"",OR($N$49&lt;$N30,AND($N$49=$N30,$O$49&lt;$O30))),1,"")</f>
        <v/>
      </c>
      <c r="BG30" s="17" t="str">
        <f>IF(AND(Участники!$A30&lt;&gt;"",OR($N$50&lt;$N30,AND($N$50=$N30,$O$50&lt;$O30))),1,"")</f>
        <v/>
      </c>
      <c r="BH30" s="17" t="str">
        <f>IF(AND(Участники!$A30&lt;&gt;"",OR($N$51&lt;$N30,AND($N$51=$N30,$O$51&lt;$O30))),1,"")</f>
        <v/>
      </c>
      <c r="BI30" s="17" t="str">
        <f>IF(AND(Участники!$A30&lt;&gt;"",OR($N$52&lt;$N30,AND($N$52=$N30,$O$52&lt;$O30))),1,"")</f>
        <v/>
      </c>
      <c r="BJ30" s="17" t="str">
        <f>IF(AND(Участники!$A30&lt;&gt;"",OR($N$53&lt;$N30,AND($N$53=$N30,$O$53&lt;$O30))),1,"")</f>
        <v/>
      </c>
      <c r="BK30" s="17" t="str">
        <f>IF(AND(Участники!$A30&lt;&gt;"",OR($N$54&lt;$N30,AND($N$54=$N30,$O$54&lt;$O30))),1,"")</f>
        <v/>
      </c>
      <c r="BL30" s="17" t="str">
        <f>IF(AND(Участники!$A30&lt;&gt;"",OR($N$55&lt;$N30,AND($N$55=$N30,$O$55&lt;$O30))),1,"")</f>
        <v/>
      </c>
      <c r="BM30" s="17" t="str">
        <f>IF(AND(Участники!$A30&lt;&gt;"",OR($N$56&lt;$N30,AND($N$56=$N30,$O$56&lt;$O30))),1,"")</f>
        <v/>
      </c>
      <c r="BN30" s="17" t="str">
        <f>IF(AND(Участники!$A30&lt;&gt;"",OR($N$57&lt;$N30,AND($N$57=$N30,$O$57&lt;$O30))),1,"")</f>
        <v/>
      </c>
      <c r="BO30" s="17" t="str">
        <f>IF(AND(Участники!$A30&lt;&gt;"",OR($N$58&lt;$N30,AND($N$58=$N30,$O$58&lt;$O30))),1,"")</f>
        <v/>
      </c>
      <c r="BP30" s="17" t="str">
        <f>IF(AND(Участники!$A30&lt;&gt;"",OR($N$59&lt;$N30,AND($N$59=$N30,$O$59&lt;$O30))),1,"")</f>
        <v/>
      </c>
      <c r="BQ30" s="17" t="str">
        <f>IF(AND(Участники!$A30&lt;&gt;"",OR($N$60&lt;$N30,AND($N$60=$N30,$O$60&lt;$O30))),1,"")</f>
        <v/>
      </c>
      <c r="BT30" s="17">
        <f>IF(AND(Участники!$A30&lt;&gt;"",OR($N$11&gt;$N30,AND($N$11=$N30,$O$11&gt;$O30))),1,"")</f>
        <v>1</v>
      </c>
      <c r="BU30" s="17" t="str">
        <f>IF(AND(Участники!$A30&lt;&gt;"",OR($N$12&gt;$N30,AND($N$12=$N30,$O$12&gt;$O30))),1,"")</f>
        <v/>
      </c>
      <c r="BV30" s="17">
        <f>IF(AND(Участники!$A30&lt;&gt;"",OR($N$13&gt;$N30,AND($N$13=$N30,$O$13&gt;$O30))),1,"")</f>
        <v>1</v>
      </c>
      <c r="BW30" s="17" t="str">
        <f>IF(AND(Участники!$A30&lt;&gt;"",OR($N$14&gt;$N30,AND($N$14=$N30,$O$14&gt;$O30))),1,"")</f>
        <v/>
      </c>
      <c r="BX30" s="17">
        <f>IF(AND(Участники!$A30&lt;&gt;"",OR($N$15&gt;$N30,AND($N$15=$N30,$O$15&gt;$O30))),1,"")</f>
        <v>1</v>
      </c>
      <c r="BY30" s="17" t="str">
        <f>IF(AND(Участники!$A30&lt;&gt;"",OR($N$16&gt;$N30,AND($N$16=$N30,$O$16&gt;$O30))),1,"")</f>
        <v/>
      </c>
      <c r="BZ30" s="17" t="str">
        <f>IF(AND(Участники!$A30&lt;&gt;"",OR($N$17&gt;$N30,AND($N$17=$N30,$O$17&gt;$O30))),1,"")</f>
        <v/>
      </c>
      <c r="CA30" s="17" t="str">
        <f>IF(AND(Участники!$A30&lt;&gt;"",OR($N$18&gt;$N30,AND($N$18=$N30,$O$18&gt;$O30))),1,"")</f>
        <v/>
      </c>
      <c r="CB30" s="17" t="str">
        <f>IF(AND(Участники!$A30&lt;&gt;"",OR($N$19&gt;$N30,AND($N$19=$N30,$O$19&gt;$O30))),1,"")</f>
        <v/>
      </c>
      <c r="CC30" s="17" t="str">
        <f>IF(AND(Участники!$A30&lt;&gt;"",OR($N$20&gt;$N30,AND($N$20=$N30,$O$20&gt;$O30))),1,"")</f>
        <v/>
      </c>
      <c r="CD30" s="17" t="str">
        <f>IF(AND(Участники!$A30&lt;&gt;"",OR($N$21&gt;$N30,AND($N$21=$N30,$O$21&gt;$O30))),1,"")</f>
        <v/>
      </c>
      <c r="CE30" s="17" t="str">
        <f>IF(AND(Участники!$A30&lt;&gt;"",OR($N$22&gt;$N30,AND($N$22=$N30,$O$22&gt;$O30))),1,"")</f>
        <v/>
      </c>
      <c r="CF30" s="17">
        <f>IF(AND(Участники!$A30&lt;&gt;"",OR($N$23&gt;$N30,AND($N$23=$N30,$O$23&gt;$O30))),1,"")</f>
        <v>1</v>
      </c>
      <c r="CG30" s="17">
        <f>IF(AND(Участники!$A30&lt;&gt;"",OR($N$24&gt;$N30,AND($N$24=$N30,$O$24&gt;$O30))),1,"")</f>
        <v>1</v>
      </c>
      <c r="CH30" s="17" t="str">
        <f>IF(AND(Участники!$A30&lt;&gt;"",OR($N$25&gt;$N30,AND($N$25=$N30,$O$25&gt;$O30))),1,"")</f>
        <v/>
      </c>
      <c r="CI30" s="17">
        <f>IF(AND(Участники!$A30&lt;&gt;"",OR($N$26&gt;$N30,AND($N$26=$N30,$O$26&gt;$O30))),1,"")</f>
        <v>1</v>
      </c>
      <c r="CJ30" s="17">
        <f>IF(AND(Участники!$A30&lt;&gt;"",OR($N$27&gt;$N30,AND($N$27=$N30,$O$27&gt;$O30))),1,"")</f>
        <v>1</v>
      </c>
      <c r="CK30" s="17" t="str">
        <f>IF(AND(Участники!$A30&lt;&gt;"",OR($N$28&gt;$N30,AND($N$28=$N30,$O$28&gt;$O30))),1,"")</f>
        <v/>
      </c>
      <c r="CL30" s="17" t="str">
        <f>IF(AND(Участники!$A30&lt;&gt;"",OR($N$29&gt;$N30,AND($N$29=$N30,$O$29&gt;$O30))),1,"")</f>
        <v/>
      </c>
      <c r="CM30" s="16" t="str">
        <f>IF(AND(Участники!$A30&lt;&gt;"",OR($N$30&gt;$N30,AND($N$30=$N30,$O$30&gt;$O30))),1,"")</f>
        <v/>
      </c>
      <c r="CN30" s="17" t="str">
        <f>IF(AND(Участники!$A30&lt;&gt;"",OR($N$31&gt;$N30,AND($N$31=$N30,$O$31&gt;$O30))),1,"")</f>
        <v/>
      </c>
      <c r="CO30" s="17">
        <f>IF(AND(Участники!$A30&lt;&gt;"",OR($N$32&gt;$N30,AND($N$32=$N30,$O$32&gt;$O30))),1,"")</f>
        <v>1</v>
      </c>
      <c r="CP30" s="17" t="str">
        <f>IF(AND(Участники!$A30&lt;&gt;"",OR($N$33&gt;$N30,AND($N$33=$N30,$O$33&gt;$O30))),1,"")</f>
        <v/>
      </c>
      <c r="CQ30" s="17">
        <f>IF(AND(Участники!$A30&lt;&gt;"",OR($N$34&gt;$N30,AND($N$34=$N30,$O$34&gt;$O30))),1,"")</f>
        <v>1</v>
      </c>
      <c r="CR30" s="17" t="str">
        <f>IF(AND(Участники!$A30&lt;&gt;"",OR($N$35&gt;$N30,AND($N$35=$N30,$O$35&gt;$O30))),1,"")</f>
        <v/>
      </c>
      <c r="CS30" s="17" t="str">
        <f>IF(AND(Участники!$A30&lt;&gt;"",OR($N$36&gt;$N30,AND($N$36=$N30,$O$36&gt;$O30))),1,"")</f>
        <v/>
      </c>
      <c r="CT30" s="17" t="str">
        <f>IF(AND(Участники!$A30&lt;&gt;"",OR($N$37&gt;$N30,AND($N$37=$N30,$O$37&gt;$O30))),1,"")</f>
        <v/>
      </c>
      <c r="CU30" s="17" t="str">
        <f>IF(AND(Участники!$A30&lt;&gt;"",OR($N$38&gt;$N30,AND($N$38=$N30,$O$38&gt;$O30))),1,"")</f>
        <v/>
      </c>
      <c r="CV30" s="17" t="str">
        <f>IF(AND(Участники!$A30&lt;&gt;"",OR($N$39&gt;$N30,AND($N$39=$N30,$O$39&gt;$O30))),1,"")</f>
        <v/>
      </c>
      <c r="CW30" s="17">
        <f>IF(AND(Участники!$A30&lt;&gt;"",OR($N$40&gt;$N30,AND($N$40=$N30,$O$40&gt;$O30))),1,"")</f>
        <v>1</v>
      </c>
      <c r="CX30" s="17">
        <f>IF(AND(Участники!$A30&lt;&gt;"",OR($N$41&gt;$N30,AND($N$41=$N30,$O$41&gt;$O30))),1,"")</f>
        <v>1</v>
      </c>
      <c r="CY30" s="17">
        <f>IF(AND(Участники!$A30&lt;&gt;"",OR($N$42&gt;$N30,AND($N$42=$N30,$O$42&gt;$O30))),1,"")</f>
        <v>1</v>
      </c>
      <c r="CZ30" s="17">
        <f>IF(AND(Участники!$A30&lt;&gt;"",OR($N$43&gt;$N30,AND($N$43=$N30,$O$43&gt;$O30))),1,"")</f>
        <v>1</v>
      </c>
      <c r="DA30" s="17">
        <f>IF(AND(Участники!$A30&lt;&gt;"",OR($N$44&gt;$N30,AND($N$44=$N30,$O$44&gt;$O30))),1,"")</f>
        <v>1</v>
      </c>
      <c r="DB30" s="17">
        <f>IF(AND(Участники!$A30&lt;&gt;"",OR($N$45&gt;$N30,AND($N$45=$N30,$O$45&gt;$O30))),1,"")</f>
        <v>1</v>
      </c>
      <c r="DC30" s="17">
        <f>IF(AND(Участники!$A30&lt;&gt;"",OR($N$46&gt;$N30,AND($N$46=$N30,$O$46&gt;$O30))),1,"")</f>
        <v>1</v>
      </c>
      <c r="DD30" s="17">
        <f>IF(AND(Участники!$A30&lt;&gt;"",OR($N$47&gt;$N30,AND($N$47=$N30,$O$47&gt;$O30))),1,"")</f>
        <v>1</v>
      </c>
      <c r="DE30" s="17">
        <f>IF(AND(Участники!$A30&lt;&gt;"",OR($N$48&gt;$N30,AND($N$48=$N30,$O$48&gt;$O30))),1,"")</f>
        <v>1</v>
      </c>
      <c r="DF30" s="17">
        <f>IF(AND(Участники!$A30&lt;&gt;"",OR($N$49&gt;$N30,AND($N$49=$N30,$O$49&gt;$O30))),1,"")</f>
        <v>1</v>
      </c>
      <c r="DG30" s="17">
        <f>IF(AND(Участники!$A30&lt;&gt;"",OR($N$50&gt;$N30,AND($N$50=$N30,$O$50&gt;$O30))),1,"")</f>
        <v>1</v>
      </c>
      <c r="DH30" s="17">
        <f>IF(AND(Участники!$A30&lt;&gt;"",OR($N$51&gt;$N30,AND($N$51=$N30,$O$51&gt;$O30))),1,"")</f>
        <v>1</v>
      </c>
      <c r="DI30" s="17">
        <f>IF(AND(Участники!$A30&lt;&gt;"",OR($N$52&gt;$N30,AND($N$52=$N30,$O$52&gt;$O30))),1,"")</f>
        <v>1</v>
      </c>
      <c r="DJ30" s="17">
        <f>IF(AND(Участники!$A30&lt;&gt;"",OR($N$53&gt;$N30,AND($N$53=$N30,$O$53&gt;$O30))),1,"")</f>
        <v>1</v>
      </c>
      <c r="DK30" s="17">
        <f>IF(AND(Участники!$A30&lt;&gt;"",OR($N$54&gt;$N30,AND($N$54=$N30,$O$54&gt;$O30))),1,"")</f>
        <v>1</v>
      </c>
      <c r="DL30" s="17">
        <f>IF(AND(Участники!$A30&lt;&gt;"",OR($N$55&gt;$N30,AND($N$55=$N30,$O$55&gt;$O30))),1,"")</f>
        <v>1</v>
      </c>
      <c r="DM30" s="17">
        <f>IF(AND(Участники!$A30&lt;&gt;"",OR($N$56&gt;$N30,AND($N$56=$N30,$O$56&gt;$O30))),1,"")</f>
        <v>1</v>
      </c>
      <c r="DN30" s="17">
        <f>IF(AND(Участники!$A30&lt;&gt;"",OR($N$57&gt;$N30,AND($N$57=$N30,$O$57&gt;$O30))),1,"")</f>
        <v>1</v>
      </c>
      <c r="DO30" s="17">
        <f>IF(AND(Участники!$A30&lt;&gt;"",OR($N$58&gt;$N30,AND($N$58=$N30,$O$58&gt;$O30))),1,"")</f>
        <v>1</v>
      </c>
      <c r="DP30" s="17">
        <f>IF(AND(Участники!$A30&lt;&gt;"",OR($N$59&gt;$N30,AND($N$59=$N30,$O$59&gt;$O30))),1,"")</f>
        <v>1</v>
      </c>
      <c r="DQ30" s="17">
        <f>IF(AND(Участники!$A30&lt;&gt;"",OR($N$60&gt;$N30,AND($N$60=$N30,$O$60&gt;$O30))),1,"")</f>
        <v>1</v>
      </c>
    </row>
    <row r="31" spans="1:121" x14ac:dyDescent="0.25">
      <c r="A31" s="29" t="str">
        <f>IF(Участники!A31="","",Участники!A31)</f>
        <v>Скромные гении</v>
      </c>
      <c r="B31" s="52">
        <v>1</v>
      </c>
      <c r="C31" s="52"/>
      <c r="D31" s="52"/>
      <c r="E31" s="52"/>
      <c r="F31" s="64"/>
      <c r="G31" s="52"/>
      <c r="H31" s="52"/>
      <c r="I31" s="52"/>
      <c r="J31" s="52"/>
      <c r="K31" s="52"/>
      <c r="L31" s="52"/>
      <c r="M31" s="52"/>
      <c r="N31" s="15">
        <f>IF(Участники!A31="","",COUNTA(B31:M31))</f>
        <v>1</v>
      </c>
      <c r="O31" s="15">
        <f>IF(Участники!A31="","",SUMPRODUCT(B$8:M$8,B91:M91))</f>
        <v>16</v>
      </c>
      <c r="P31" s="15">
        <f>IF(Участники!A31="","",IF($AN$61+1=Участники!$B$6-CN$61,$AN$61+1,CONCATENATE($AN$61+1,"-",Участники!$B$6-CN$61)))</f>
        <v>28</v>
      </c>
      <c r="T31" s="17" t="str">
        <f>IF(AND(Участники!$A31&lt;&gt;"",OR($N$11&lt;$N31,AND($N$11=$N31,$O$11&lt;$O31))),1,"")</f>
        <v/>
      </c>
      <c r="U31" s="17" t="str">
        <f>IF(AND(Участники!$A31&lt;&gt;"",OR($N$12&lt;$N31,AND($N$12=$N31,$O$12&lt;$O31))),1,"")</f>
        <v/>
      </c>
      <c r="V31" s="17" t="str">
        <f>IF(AND(Участники!$A31&lt;&gt;"",OR($N$13&lt;$N31,AND($N$13=$N31,$O$13&lt;$O31))),1,"")</f>
        <v/>
      </c>
      <c r="W31" s="17" t="str">
        <f>IF(AND(Участники!$A31&lt;&gt;"",OR($N$14&lt;$N31,AND($N$14=$N31,$O$14&lt;$O31))),1,"")</f>
        <v/>
      </c>
      <c r="X31" s="17" t="str">
        <f>IF(AND(Участники!$A31&lt;&gt;"",OR($N$15&lt;$N31,AND($N$15=$N31,$O$15&lt;$O31))),1,"")</f>
        <v/>
      </c>
      <c r="Y31" s="17">
        <f>IF(AND(Участники!$A31&lt;&gt;"",OR($N$16&lt;$N31,AND($N$16=$N31,$O$16&lt;$O31))),1,"")</f>
        <v>1</v>
      </c>
      <c r="Z31" s="17" t="str">
        <f>IF(AND(Участники!$A31&lt;&gt;"",OR($N$17&lt;$N31,AND($N$17=$N31,$O$17&lt;$O31))),1,"")</f>
        <v/>
      </c>
      <c r="AA31" s="17" t="str">
        <f>IF(AND(Участники!$A31&lt;&gt;"",OR($N$18&lt;$N31,AND($N$18=$N31,$O$18&lt;$O31))),1,"")</f>
        <v/>
      </c>
      <c r="AB31" s="17" t="str">
        <f>IF(AND(Участники!$A31&lt;&gt;"",OR($N$19&lt;$N31,AND($N$19=$N31,$O$19&lt;$O31))),1,"")</f>
        <v/>
      </c>
      <c r="AC31" s="17" t="str">
        <f>IF(AND(Участники!$A31&lt;&gt;"",OR($N$20&lt;$N31,AND($N$20=$N31,$O$20&lt;$O31))),1,"")</f>
        <v/>
      </c>
      <c r="AD31" s="17" t="str">
        <f>IF(AND(Участники!$A31&lt;&gt;"",OR($N$21&lt;$N31,AND($N$21=$N31,$O$21&lt;$O31))),1,"")</f>
        <v/>
      </c>
      <c r="AE31" s="17" t="str">
        <f>IF(AND(Участники!$A31&lt;&gt;"",OR($N$22&lt;$N31,AND($N$22=$N31,$O$22&lt;$O31))),1,"")</f>
        <v/>
      </c>
      <c r="AF31" s="17" t="str">
        <f>IF(AND(Участники!$A31&lt;&gt;"",OR($N$23&lt;$N31,AND($N$23=$N31,$O$23&lt;$O31))),1,"")</f>
        <v/>
      </c>
      <c r="AG31" s="17" t="str">
        <f>IF(AND(Участники!$A31&lt;&gt;"",OR($N$24&lt;$N31,AND($N$24=$N31,$O$24&lt;$O31))),1,"")</f>
        <v/>
      </c>
      <c r="AH31" s="17" t="str">
        <f>IF(AND(Участники!$A31&lt;&gt;"",OR($N$25&lt;$N31,AND($N$25=$N31,$O$25&lt;$O31))),1,"")</f>
        <v/>
      </c>
      <c r="AI31" s="17" t="str">
        <f>IF(AND(Участники!$A31&lt;&gt;"",OR($N$26&lt;$N31,AND($N$26=$N31,$O$26&lt;$O31))),1,"")</f>
        <v/>
      </c>
      <c r="AJ31" s="17" t="str">
        <f>IF(AND(Участники!$A31&lt;&gt;"",OR($N$27&lt;$N31,AND($N$27=$N31,$O$27&lt;$O31))),1,"")</f>
        <v/>
      </c>
      <c r="AK31" s="17" t="str">
        <f>IF(AND(Участники!$A31&lt;&gt;"",OR($N$28&lt;$N31,AND($N$28=$N31,$O$28&lt;$O31))),1,"")</f>
        <v/>
      </c>
      <c r="AL31" s="17" t="str">
        <f>IF(AND(Участники!$A31&lt;&gt;"",OR($N$29&lt;$N31,AND($N$29=$N31,$O$29&lt;$O31))),1,"")</f>
        <v/>
      </c>
      <c r="AM31" s="17" t="str">
        <f>IF(AND(Участники!$A31&lt;&gt;"",OR($N$30&lt;$N31,AND($N$30=$N31,$O$30&lt;$O31))),1,"")</f>
        <v/>
      </c>
      <c r="AN31" s="16" t="str">
        <f>IF(AND(Участники!$A31&lt;&gt;"",OR($N$31&lt;$N31,AND($N$31=$N31,$O$31&lt;$O31))),1,"")</f>
        <v/>
      </c>
      <c r="AO31" s="17" t="str">
        <f>IF(AND(Участники!$A31&lt;&gt;"",OR($N$32&lt;$N31,AND($N$32=$N31,$O$32&lt;$O31))),1,"")</f>
        <v/>
      </c>
      <c r="AP31" s="17" t="str">
        <f>IF(AND(Участники!$A31&lt;&gt;"",OR($N$33&lt;$N31,AND($N$33=$N31,$O$33&lt;$O31))),1,"")</f>
        <v/>
      </c>
      <c r="AQ31" s="17" t="str">
        <f>IF(AND(Участники!$A31&lt;&gt;"",OR($N$34&lt;$N31,AND($N$34=$N31,$O$34&lt;$O31))),1,"")</f>
        <v/>
      </c>
      <c r="AR31" s="17" t="str">
        <f>IF(AND(Участники!$A31&lt;&gt;"",OR($N$35&lt;$N31,AND($N$35=$N31,$O$35&lt;$O31))),1,"")</f>
        <v/>
      </c>
      <c r="AS31" s="17">
        <f>IF(AND(Участники!$A31&lt;&gt;"",OR($N$36&lt;$N31,AND($N$36=$N31,$O$36&lt;$O31))),1,"")</f>
        <v>1</v>
      </c>
      <c r="AT31" s="17" t="str">
        <f>IF(AND(Участники!$A31&lt;&gt;"",OR($N$37&lt;$N31,AND($N$37=$N31,$O$37&lt;$O31))),1,"")</f>
        <v/>
      </c>
      <c r="AU31" s="17" t="str">
        <f>IF(AND(Участники!$A31&lt;&gt;"",OR($N$38&lt;$N31,AND($N$38=$N31,$O$38&lt;$O31))),1,"")</f>
        <v/>
      </c>
      <c r="AV31" s="17" t="str">
        <f>IF(AND(Участники!$A31&lt;&gt;"",OR($N$39&lt;$N31,AND($N$39=$N31,$O$39&lt;$O31))),1,"")</f>
        <v/>
      </c>
      <c r="AW31" s="17" t="str">
        <f>IF(AND(Участники!$A31&lt;&gt;"",OR($N$40&lt;$N31,AND($N$40=$N31,$O$40&lt;$O31))),1,"")</f>
        <v/>
      </c>
      <c r="AX31" s="17" t="str">
        <f>IF(AND(Участники!$A31&lt;&gt;"",OR($N$41&lt;$N31,AND($N$41=$N31,$O$41&lt;$O31))),1,"")</f>
        <v/>
      </c>
      <c r="AY31" s="17" t="str">
        <f>IF(AND(Участники!$A31&lt;&gt;"",OR($N$42&lt;$N31,AND($N$42=$N31,$O$42&lt;$O31))),1,"")</f>
        <v/>
      </c>
      <c r="AZ31" s="17" t="str">
        <f>IF(AND(Участники!$A31&lt;&gt;"",OR($N$43&lt;$N31,AND($N$43=$N31,$O$43&lt;$O31))),1,"")</f>
        <v/>
      </c>
      <c r="BA31" s="17" t="str">
        <f>IF(AND(Участники!$A31&lt;&gt;"",OR($N$44&lt;$N31,AND($N$44=$N31,$O$44&lt;$O31))),1,"")</f>
        <v/>
      </c>
      <c r="BB31" s="17" t="str">
        <f>IF(AND(Участники!$A31&lt;&gt;"",OR($N$45&lt;$N31,AND($N$45=$N31,$O$45&lt;$O31))),1,"")</f>
        <v/>
      </c>
      <c r="BC31" s="17" t="str">
        <f>IF(AND(Участники!$A31&lt;&gt;"",OR($N$46&lt;$N31,AND($N$46=$N31,$O$46&lt;$O31))),1,"")</f>
        <v/>
      </c>
      <c r="BD31" s="17" t="str">
        <f>IF(AND(Участники!$A31&lt;&gt;"",OR($N$47&lt;$N31,AND($N$47=$N31,$O$47&lt;$O31))),1,"")</f>
        <v/>
      </c>
      <c r="BE31" s="17" t="str">
        <f>IF(AND(Участники!$A31&lt;&gt;"",OR($N$48&lt;$N31,AND($N$48=$N31,$O$48&lt;$O31))),1,"")</f>
        <v/>
      </c>
      <c r="BF31" s="17" t="str">
        <f>IF(AND(Участники!$A31&lt;&gt;"",OR($N$49&lt;$N31,AND($N$49=$N31,$O$49&lt;$O31))),1,"")</f>
        <v/>
      </c>
      <c r="BG31" s="17" t="str">
        <f>IF(AND(Участники!$A31&lt;&gt;"",OR($N$50&lt;$N31,AND($N$50=$N31,$O$50&lt;$O31))),1,"")</f>
        <v/>
      </c>
      <c r="BH31" s="17" t="str">
        <f>IF(AND(Участники!$A31&lt;&gt;"",OR($N$51&lt;$N31,AND($N$51=$N31,$O$51&lt;$O31))),1,"")</f>
        <v/>
      </c>
      <c r="BI31" s="17" t="str">
        <f>IF(AND(Участники!$A31&lt;&gt;"",OR($N$52&lt;$N31,AND($N$52=$N31,$O$52&lt;$O31))),1,"")</f>
        <v/>
      </c>
      <c r="BJ31" s="17" t="str">
        <f>IF(AND(Участники!$A31&lt;&gt;"",OR($N$53&lt;$N31,AND($N$53=$N31,$O$53&lt;$O31))),1,"")</f>
        <v/>
      </c>
      <c r="BK31" s="17" t="str">
        <f>IF(AND(Участники!$A31&lt;&gt;"",OR($N$54&lt;$N31,AND($N$54=$N31,$O$54&lt;$O31))),1,"")</f>
        <v/>
      </c>
      <c r="BL31" s="17" t="str">
        <f>IF(AND(Участники!$A31&lt;&gt;"",OR($N$55&lt;$N31,AND($N$55=$N31,$O$55&lt;$O31))),1,"")</f>
        <v/>
      </c>
      <c r="BM31" s="17" t="str">
        <f>IF(AND(Участники!$A31&lt;&gt;"",OR($N$56&lt;$N31,AND($N$56=$N31,$O$56&lt;$O31))),1,"")</f>
        <v/>
      </c>
      <c r="BN31" s="17" t="str">
        <f>IF(AND(Участники!$A31&lt;&gt;"",OR($N$57&lt;$N31,AND($N$57=$N31,$O$57&lt;$O31))),1,"")</f>
        <v/>
      </c>
      <c r="BO31" s="17" t="str">
        <f>IF(AND(Участники!$A31&lt;&gt;"",OR($N$58&lt;$N31,AND($N$58=$N31,$O$58&lt;$O31))),1,"")</f>
        <v/>
      </c>
      <c r="BP31" s="17" t="str">
        <f>IF(AND(Участники!$A31&lt;&gt;"",OR($N$59&lt;$N31,AND($N$59=$N31,$O$59&lt;$O31))),1,"")</f>
        <v/>
      </c>
      <c r="BQ31" s="17" t="str">
        <f>IF(AND(Участники!$A31&lt;&gt;"",OR($N$60&lt;$N31,AND($N$60=$N31,$O$60&lt;$O31))),1,"")</f>
        <v/>
      </c>
      <c r="BT31" s="17">
        <f>IF(AND(Участники!$A31&lt;&gt;"",OR($N$11&gt;$N31,AND($N$11=$N31,$O$11&gt;$O31))),1,"")</f>
        <v>1</v>
      </c>
      <c r="BU31" s="17">
        <f>IF(AND(Участники!$A31&lt;&gt;"",OR($N$12&gt;$N31,AND($N$12=$N31,$O$12&gt;$O31))),1,"")</f>
        <v>1</v>
      </c>
      <c r="BV31" s="17">
        <f>IF(AND(Участники!$A31&lt;&gt;"",OR($N$13&gt;$N31,AND($N$13=$N31,$O$13&gt;$O31))),1,"")</f>
        <v>1</v>
      </c>
      <c r="BW31" s="17">
        <f>IF(AND(Участники!$A31&lt;&gt;"",OR($N$14&gt;$N31,AND($N$14=$N31,$O$14&gt;$O31))),1,"")</f>
        <v>1</v>
      </c>
      <c r="BX31" s="17">
        <f>IF(AND(Участники!$A31&lt;&gt;"",OR($N$15&gt;$N31,AND($N$15=$N31,$O$15&gt;$O31))),1,"")</f>
        <v>1</v>
      </c>
      <c r="BY31" s="17" t="str">
        <f>IF(AND(Участники!$A31&lt;&gt;"",OR($N$16&gt;$N31,AND($N$16=$N31,$O$16&gt;$O31))),1,"")</f>
        <v/>
      </c>
      <c r="BZ31" s="17">
        <f>IF(AND(Участники!$A31&lt;&gt;"",OR($N$17&gt;$N31,AND($N$17=$N31,$O$17&gt;$O31))),1,"")</f>
        <v>1</v>
      </c>
      <c r="CA31" s="17">
        <f>IF(AND(Участники!$A31&lt;&gt;"",OR($N$18&gt;$N31,AND($N$18=$N31,$O$18&gt;$O31))),1,"")</f>
        <v>1</v>
      </c>
      <c r="CB31" s="17">
        <f>IF(AND(Участники!$A31&lt;&gt;"",OR($N$19&gt;$N31,AND($N$19=$N31,$O$19&gt;$O31))),1,"")</f>
        <v>1</v>
      </c>
      <c r="CC31" s="17">
        <f>IF(AND(Участники!$A31&lt;&gt;"",OR($N$20&gt;$N31,AND($N$20=$N31,$O$20&gt;$O31))),1,"")</f>
        <v>1</v>
      </c>
      <c r="CD31" s="17">
        <f>IF(AND(Участники!$A31&lt;&gt;"",OR($N$21&gt;$N31,AND($N$21=$N31,$O$21&gt;$O31))),1,"")</f>
        <v>1</v>
      </c>
      <c r="CE31" s="17">
        <f>IF(AND(Участники!$A31&lt;&gt;"",OR($N$22&gt;$N31,AND($N$22=$N31,$O$22&gt;$O31))),1,"")</f>
        <v>1</v>
      </c>
      <c r="CF31" s="17">
        <f>IF(AND(Участники!$A31&lt;&gt;"",OR($N$23&gt;$N31,AND($N$23=$N31,$O$23&gt;$O31))),1,"")</f>
        <v>1</v>
      </c>
      <c r="CG31" s="17">
        <f>IF(AND(Участники!$A31&lt;&gt;"",OR($N$24&gt;$N31,AND($N$24=$N31,$O$24&gt;$O31))),1,"")</f>
        <v>1</v>
      </c>
      <c r="CH31" s="17">
        <f>IF(AND(Участники!$A31&lt;&gt;"",OR($N$25&gt;$N31,AND($N$25=$N31,$O$25&gt;$O31))),1,"")</f>
        <v>1</v>
      </c>
      <c r="CI31" s="17">
        <f>IF(AND(Участники!$A31&lt;&gt;"",OR($N$26&gt;$N31,AND($N$26=$N31,$O$26&gt;$O31))),1,"")</f>
        <v>1</v>
      </c>
      <c r="CJ31" s="17">
        <f>IF(AND(Участники!$A31&lt;&gt;"",OR($N$27&gt;$N31,AND($N$27=$N31,$O$27&gt;$O31))),1,"")</f>
        <v>1</v>
      </c>
      <c r="CK31" s="17">
        <f>IF(AND(Участники!$A31&lt;&gt;"",OR($N$28&gt;$N31,AND($N$28=$N31,$O$28&gt;$O31))),1,"")</f>
        <v>1</v>
      </c>
      <c r="CL31" s="17">
        <f>IF(AND(Участники!$A31&lt;&gt;"",OR($N$29&gt;$N31,AND($N$29=$N31,$O$29&gt;$O31))),1,"")</f>
        <v>1</v>
      </c>
      <c r="CM31" s="17">
        <f>IF(AND(Участники!$A31&lt;&gt;"",OR($N$30&gt;$N31,AND($N$30=$N31,$O$30&gt;$O31))),1,"")</f>
        <v>1</v>
      </c>
      <c r="CN31" s="16" t="str">
        <f>IF(AND(Участники!$A31&lt;&gt;"",OR($N$31&gt;$N31,AND($N$31=$N31,$O$31&gt;$O31))),1,"")</f>
        <v/>
      </c>
      <c r="CO31" s="17">
        <f>IF(AND(Участники!$A31&lt;&gt;"",OR($N$32&gt;$N31,AND($N$32=$N31,$O$32&gt;$O31))),1,"")</f>
        <v>1</v>
      </c>
      <c r="CP31" s="17">
        <f>IF(AND(Участники!$A31&lt;&gt;"",OR($N$33&gt;$N31,AND($N$33=$N31,$O$33&gt;$O31))),1,"")</f>
        <v>1</v>
      </c>
      <c r="CQ31" s="17">
        <f>IF(AND(Участники!$A31&lt;&gt;"",OR($N$34&gt;$N31,AND($N$34=$N31,$O$34&gt;$O31))),1,"")</f>
        <v>1</v>
      </c>
      <c r="CR31" s="17">
        <f>IF(AND(Участники!$A31&lt;&gt;"",OR($N$35&gt;$N31,AND($N$35=$N31,$O$35&gt;$O31))),1,"")</f>
        <v>1</v>
      </c>
      <c r="CS31" s="17" t="str">
        <f>IF(AND(Участники!$A31&lt;&gt;"",OR($N$36&gt;$N31,AND($N$36=$N31,$O$36&gt;$O31))),1,"")</f>
        <v/>
      </c>
      <c r="CT31" s="17">
        <f>IF(AND(Участники!$A31&lt;&gt;"",OR($N$37&gt;$N31,AND($N$37=$N31,$O$37&gt;$O31))),1,"")</f>
        <v>1</v>
      </c>
      <c r="CU31" s="17">
        <f>IF(AND(Участники!$A31&lt;&gt;"",OR($N$38&gt;$N31,AND($N$38=$N31,$O$38&gt;$O31))),1,"")</f>
        <v>1</v>
      </c>
      <c r="CV31" s="17">
        <f>IF(AND(Участники!$A31&lt;&gt;"",OR($N$39&gt;$N31,AND($N$39=$N31,$O$39&gt;$O31))),1,"")</f>
        <v>1</v>
      </c>
      <c r="CW31" s="17">
        <f>IF(AND(Участники!$A31&lt;&gt;"",OR($N$40&gt;$N31,AND($N$40=$N31,$O$40&gt;$O31))),1,"")</f>
        <v>1</v>
      </c>
      <c r="CX31" s="17">
        <f>IF(AND(Участники!$A31&lt;&gt;"",OR($N$41&gt;$N31,AND($N$41=$N31,$O$41&gt;$O31))),1,"")</f>
        <v>1</v>
      </c>
      <c r="CY31" s="17">
        <f>IF(AND(Участники!$A31&lt;&gt;"",OR($N$42&gt;$N31,AND($N$42=$N31,$O$42&gt;$O31))),1,"")</f>
        <v>1</v>
      </c>
      <c r="CZ31" s="17">
        <f>IF(AND(Участники!$A31&lt;&gt;"",OR($N$43&gt;$N31,AND($N$43=$N31,$O$43&gt;$O31))),1,"")</f>
        <v>1</v>
      </c>
      <c r="DA31" s="17">
        <f>IF(AND(Участники!$A31&lt;&gt;"",OR($N$44&gt;$N31,AND($N$44=$N31,$O$44&gt;$O31))),1,"")</f>
        <v>1</v>
      </c>
      <c r="DB31" s="17">
        <f>IF(AND(Участники!$A31&lt;&gt;"",OR($N$45&gt;$N31,AND($N$45=$N31,$O$45&gt;$O31))),1,"")</f>
        <v>1</v>
      </c>
      <c r="DC31" s="17">
        <f>IF(AND(Участники!$A31&lt;&gt;"",OR($N$46&gt;$N31,AND($N$46=$N31,$O$46&gt;$O31))),1,"")</f>
        <v>1</v>
      </c>
      <c r="DD31" s="17">
        <f>IF(AND(Участники!$A31&lt;&gt;"",OR($N$47&gt;$N31,AND($N$47=$N31,$O$47&gt;$O31))),1,"")</f>
        <v>1</v>
      </c>
      <c r="DE31" s="17">
        <f>IF(AND(Участники!$A31&lt;&gt;"",OR($N$48&gt;$N31,AND($N$48=$N31,$O$48&gt;$O31))),1,"")</f>
        <v>1</v>
      </c>
      <c r="DF31" s="17">
        <f>IF(AND(Участники!$A31&lt;&gt;"",OR($N$49&gt;$N31,AND($N$49=$N31,$O$49&gt;$O31))),1,"")</f>
        <v>1</v>
      </c>
      <c r="DG31" s="17">
        <f>IF(AND(Участники!$A31&lt;&gt;"",OR($N$50&gt;$N31,AND($N$50=$N31,$O$50&gt;$O31))),1,"")</f>
        <v>1</v>
      </c>
      <c r="DH31" s="17">
        <f>IF(AND(Участники!$A31&lt;&gt;"",OR($N$51&gt;$N31,AND($N$51=$N31,$O$51&gt;$O31))),1,"")</f>
        <v>1</v>
      </c>
      <c r="DI31" s="17">
        <f>IF(AND(Участники!$A31&lt;&gt;"",OR($N$52&gt;$N31,AND($N$52=$N31,$O$52&gt;$O31))),1,"")</f>
        <v>1</v>
      </c>
      <c r="DJ31" s="17">
        <f>IF(AND(Участники!$A31&lt;&gt;"",OR($N$53&gt;$N31,AND($N$53=$N31,$O$53&gt;$O31))),1,"")</f>
        <v>1</v>
      </c>
      <c r="DK31" s="17">
        <f>IF(AND(Участники!$A31&lt;&gt;"",OR($N$54&gt;$N31,AND($N$54=$N31,$O$54&gt;$O31))),1,"")</f>
        <v>1</v>
      </c>
      <c r="DL31" s="17">
        <f>IF(AND(Участники!$A31&lt;&gt;"",OR($N$55&gt;$N31,AND($N$55=$N31,$O$55&gt;$O31))),1,"")</f>
        <v>1</v>
      </c>
      <c r="DM31" s="17">
        <f>IF(AND(Участники!$A31&lt;&gt;"",OR($N$56&gt;$N31,AND($N$56=$N31,$O$56&gt;$O31))),1,"")</f>
        <v>1</v>
      </c>
      <c r="DN31" s="17">
        <f>IF(AND(Участники!$A31&lt;&gt;"",OR($N$57&gt;$N31,AND($N$57=$N31,$O$57&gt;$O31))),1,"")</f>
        <v>1</v>
      </c>
      <c r="DO31" s="17">
        <f>IF(AND(Участники!$A31&lt;&gt;"",OR($N$58&gt;$N31,AND($N$58=$N31,$O$58&gt;$O31))),1,"")</f>
        <v>1</v>
      </c>
      <c r="DP31" s="17">
        <f>IF(AND(Участники!$A31&lt;&gt;"",OR($N$59&gt;$N31,AND($N$59=$N31,$O$59&gt;$O31))),1,"")</f>
        <v>1</v>
      </c>
      <c r="DQ31" s="17">
        <f>IF(AND(Участники!$A31&lt;&gt;"",OR($N$60&gt;$N31,AND($N$60=$N31,$O$60&gt;$O31))),1,"")</f>
        <v>1</v>
      </c>
    </row>
    <row r="32" spans="1:121" x14ac:dyDescent="0.25">
      <c r="A32" s="29" t="str">
        <f>IF(Участники!A32="","",Участники!A32)</f>
        <v>Козинак</v>
      </c>
      <c r="B32" s="52">
        <v>1</v>
      </c>
      <c r="C32" s="52">
        <v>1</v>
      </c>
      <c r="D32" s="52">
        <v>1</v>
      </c>
      <c r="E32" s="52"/>
      <c r="F32" s="64"/>
      <c r="G32" s="52">
        <v>1</v>
      </c>
      <c r="H32" s="52"/>
      <c r="I32" s="52"/>
      <c r="J32" s="52"/>
      <c r="K32" s="52"/>
      <c r="L32" s="52"/>
      <c r="M32" s="52">
        <v>1</v>
      </c>
      <c r="N32" s="15">
        <f>IF(Участники!A32="","",COUNTA(B32:M32))</f>
        <v>5</v>
      </c>
      <c r="O32" s="15">
        <f>IF(Участники!A32="","",SUMPRODUCT(B$8:M$8,B92:M92))</f>
        <v>99</v>
      </c>
      <c r="P32" s="15">
        <f>IF(Участники!A32="","",IF($AO$61+1=Участники!$B$6-CO$61,$AO$61+1,CONCATENATE($AO$61+1,"-",Участники!$B$6-CO$61)))</f>
        <v>5</v>
      </c>
      <c r="T32" s="17" t="str">
        <f>IF(AND(Участники!$A32&lt;&gt;"",OR($N$11&lt;$N32,AND($N$11=$N32,$O$11&lt;$O32))),1,"")</f>
        <v/>
      </c>
      <c r="U32" s="17">
        <f>IF(AND(Участники!$A32&lt;&gt;"",OR($N$12&lt;$N32,AND($N$12=$N32,$O$12&lt;$O32))),1,"")</f>
        <v>1</v>
      </c>
      <c r="V32" s="17">
        <f>IF(AND(Участники!$A32&lt;&gt;"",OR($N$13&lt;$N32,AND($N$13=$N32,$O$13&lt;$O32))),1,"")</f>
        <v>1</v>
      </c>
      <c r="W32" s="17">
        <f>IF(AND(Участники!$A32&lt;&gt;"",OR($N$14&lt;$N32,AND($N$14=$N32,$O$14&lt;$O32))),1,"")</f>
        <v>1</v>
      </c>
      <c r="X32" s="17">
        <f>IF(AND(Участники!$A32&lt;&gt;"",OR($N$15&lt;$N32,AND($N$15=$N32,$O$15&lt;$O32))),1,"")</f>
        <v>1</v>
      </c>
      <c r="Y32" s="17">
        <f>IF(AND(Участники!$A32&lt;&gt;"",OR($N$16&lt;$N32,AND($N$16=$N32,$O$16&lt;$O32))),1,"")</f>
        <v>1</v>
      </c>
      <c r="Z32" s="17">
        <f>IF(AND(Участники!$A32&lt;&gt;"",OR($N$17&lt;$N32,AND($N$17=$N32,$O$17&lt;$O32))),1,"")</f>
        <v>1</v>
      </c>
      <c r="AA32" s="17">
        <f>IF(AND(Участники!$A32&lt;&gt;"",OR($N$18&lt;$N32,AND($N$18=$N32,$O$18&lt;$O32))),1,"")</f>
        <v>1</v>
      </c>
      <c r="AB32" s="17">
        <f>IF(AND(Участники!$A32&lt;&gt;"",OR($N$19&lt;$N32,AND($N$19=$N32,$O$19&lt;$O32))),1,"")</f>
        <v>1</v>
      </c>
      <c r="AC32" s="17">
        <f>IF(AND(Участники!$A32&lt;&gt;"",OR($N$20&lt;$N32,AND($N$20=$N32,$O$20&lt;$O32))),1,"")</f>
        <v>1</v>
      </c>
      <c r="AD32" s="17">
        <f>IF(AND(Участники!$A32&lt;&gt;"",OR($N$21&lt;$N32,AND($N$21=$N32,$O$21&lt;$O32))),1,"")</f>
        <v>1</v>
      </c>
      <c r="AE32" s="17">
        <f>IF(AND(Участники!$A32&lt;&gt;"",OR($N$22&lt;$N32,AND($N$22=$N32,$O$22&lt;$O32))),1,"")</f>
        <v>1</v>
      </c>
      <c r="AF32" s="17">
        <f>IF(AND(Участники!$A32&lt;&gt;"",OR($N$23&lt;$N32,AND($N$23=$N32,$O$23&lt;$O32))),1,"")</f>
        <v>1</v>
      </c>
      <c r="AG32" s="17">
        <f>IF(AND(Участники!$A32&lt;&gt;"",OR($N$24&lt;$N32,AND($N$24=$N32,$O$24&lt;$O32))),1,"")</f>
        <v>1</v>
      </c>
      <c r="AH32" s="17">
        <f>IF(AND(Участники!$A32&lt;&gt;"",OR($N$25&lt;$N32,AND($N$25=$N32,$O$25&lt;$O32))),1,"")</f>
        <v>1</v>
      </c>
      <c r="AI32" s="17" t="str">
        <f>IF(AND(Участники!$A32&lt;&gt;"",OR($N$26&lt;$N32,AND($N$26=$N32,$O$26&lt;$O32))),1,"")</f>
        <v/>
      </c>
      <c r="AJ32" s="17" t="str">
        <f>IF(AND(Участники!$A32&lt;&gt;"",OR($N$27&lt;$N32,AND($N$27=$N32,$O$27&lt;$O32))),1,"")</f>
        <v/>
      </c>
      <c r="AK32" s="17">
        <f>IF(AND(Участники!$A32&lt;&gt;"",OR($N$28&lt;$N32,AND($N$28=$N32,$O$28&lt;$O32))),1,"")</f>
        <v>1</v>
      </c>
      <c r="AL32" s="17">
        <f>IF(AND(Участники!$A32&lt;&gt;"",OR($N$29&lt;$N32,AND($N$29=$N32,$O$29&lt;$O32))),1,"")</f>
        <v>1</v>
      </c>
      <c r="AM32" s="17">
        <f>IF(AND(Участники!$A32&lt;&gt;"",OR($N$30&lt;$N32,AND($N$30=$N32,$O$30&lt;$O32))),1,"")</f>
        <v>1</v>
      </c>
      <c r="AN32" s="17">
        <f>IF(AND(Участники!$A32&lt;&gt;"",OR($N$31&lt;$N32,AND($N$31=$N32,$O$31&lt;$O32))),1,"")</f>
        <v>1</v>
      </c>
      <c r="AO32" s="16" t="str">
        <f>IF(AND(Участники!$A32&lt;&gt;"",OR($N$32&lt;$N32,AND($N$32=$N32,$O$32&lt;$O32))),1,"")</f>
        <v/>
      </c>
      <c r="AP32" s="17">
        <f>IF(AND(Участники!$A32&lt;&gt;"",OR($N$33&lt;$N32,AND($N$33=$N32,$O$33&lt;$O32))),1,"")</f>
        <v>1</v>
      </c>
      <c r="AQ32" s="17" t="str">
        <f>IF(AND(Участники!$A32&lt;&gt;"",OR($N$34&lt;$N32,AND($N$34=$N32,$O$34&lt;$O32))),1,"")</f>
        <v/>
      </c>
      <c r="AR32" s="17">
        <f>IF(AND(Участники!$A32&lt;&gt;"",OR($N$35&lt;$N32,AND($N$35=$N32,$O$35&lt;$O32))),1,"")</f>
        <v>1</v>
      </c>
      <c r="AS32" s="17">
        <f>IF(AND(Участники!$A32&lt;&gt;"",OR($N$36&lt;$N32,AND($N$36=$N32,$O$36&lt;$O32))),1,"")</f>
        <v>1</v>
      </c>
      <c r="AT32" s="17">
        <f>IF(AND(Участники!$A32&lt;&gt;"",OR($N$37&lt;$N32,AND($N$37=$N32,$O$37&lt;$O32))),1,"")</f>
        <v>1</v>
      </c>
      <c r="AU32" s="17">
        <f>IF(AND(Участники!$A32&lt;&gt;"",OR($N$38&lt;$N32,AND($N$38=$N32,$O$38&lt;$O32))),1,"")</f>
        <v>1</v>
      </c>
      <c r="AV32" s="17">
        <f>IF(AND(Участники!$A32&lt;&gt;"",OR($N$39&lt;$N32,AND($N$39=$N32,$O$39&lt;$O32))),1,"")</f>
        <v>1</v>
      </c>
      <c r="AW32" s="17">
        <f>IF(AND(Участники!$A32&lt;&gt;"",OR($N$40&lt;$N32,AND($N$40=$N32,$O$40&lt;$O32))),1,"")</f>
        <v>1</v>
      </c>
      <c r="AX32" s="17" t="str">
        <f>IF(AND(Участники!$A32&lt;&gt;"",OR($N$41&lt;$N32,AND($N$41=$N32,$O$41&lt;$O32))),1,"")</f>
        <v/>
      </c>
      <c r="AY32" s="17" t="str">
        <f>IF(AND(Участники!$A32&lt;&gt;"",OR($N$42&lt;$N32,AND($N$42=$N32,$O$42&lt;$O32))),1,"")</f>
        <v/>
      </c>
      <c r="AZ32" s="17" t="str">
        <f>IF(AND(Участники!$A32&lt;&gt;"",OR($N$43&lt;$N32,AND($N$43=$N32,$O$43&lt;$O32))),1,"")</f>
        <v/>
      </c>
      <c r="BA32" s="17" t="str">
        <f>IF(AND(Участники!$A32&lt;&gt;"",OR($N$44&lt;$N32,AND($N$44=$N32,$O$44&lt;$O32))),1,"")</f>
        <v/>
      </c>
      <c r="BB32" s="17" t="str">
        <f>IF(AND(Участники!$A32&lt;&gt;"",OR($N$45&lt;$N32,AND($N$45=$N32,$O$45&lt;$O32))),1,"")</f>
        <v/>
      </c>
      <c r="BC32" s="17" t="str">
        <f>IF(AND(Участники!$A32&lt;&gt;"",OR($N$46&lt;$N32,AND($N$46=$N32,$O$46&lt;$O32))),1,"")</f>
        <v/>
      </c>
      <c r="BD32" s="17" t="str">
        <f>IF(AND(Участники!$A32&lt;&gt;"",OR($N$47&lt;$N32,AND($N$47=$N32,$O$47&lt;$O32))),1,"")</f>
        <v/>
      </c>
      <c r="BE32" s="17" t="str">
        <f>IF(AND(Участники!$A32&lt;&gt;"",OR($N$48&lt;$N32,AND($N$48=$N32,$O$48&lt;$O32))),1,"")</f>
        <v/>
      </c>
      <c r="BF32" s="17" t="str">
        <f>IF(AND(Участники!$A32&lt;&gt;"",OR($N$49&lt;$N32,AND($N$49=$N32,$O$49&lt;$O32))),1,"")</f>
        <v/>
      </c>
      <c r="BG32" s="17" t="str">
        <f>IF(AND(Участники!$A32&lt;&gt;"",OR($N$50&lt;$N32,AND($N$50=$N32,$O$50&lt;$O32))),1,"")</f>
        <v/>
      </c>
      <c r="BH32" s="17" t="str">
        <f>IF(AND(Участники!$A32&lt;&gt;"",OR($N$51&lt;$N32,AND($N$51=$N32,$O$51&lt;$O32))),1,"")</f>
        <v/>
      </c>
      <c r="BI32" s="17" t="str">
        <f>IF(AND(Участники!$A32&lt;&gt;"",OR($N$52&lt;$N32,AND($N$52=$N32,$O$52&lt;$O32))),1,"")</f>
        <v/>
      </c>
      <c r="BJ32" s="17" t="str">
        <f>IF(AND(Участники!$A32&lt;&gt;"",OR($N$53&lt;$N32,AND($N$53=$N32,$O$53&lt;$O32))),1,"")</f>
        <v/>
      </c>
      <c r="BK32" s="17" t="str">
        <f>IF(AND(Участники!$A32&lt;&gt;"",OR($N$54&lt;$N32,AND($N$54=$N32,$O$54&lt;$O32))),1,"")</f>
        <v/>
      </c>
      <c r="BL32" s="17" t="str">
        <f>IF(AND(Участники!$A32&lt;&gt;"",OR($N$55&lt;$N32,AND($N$55=$N32,$O$55&lt;$O32))),1,"")</f>
        <v/>
      </c>
      <c r="BM32" s="17" t="str">
        <f>IF(AND(Участники!$A32&lt;&gt;"",OR($N$56&lt;$N32,AND($N$56=$N32,$O$56&lt;$O32))),1,"")</f>
        <v/>
      </c>
      <c r="BN32" s="17" t="str">
        <f>IF(AND(Участники!$A32&lt;&gt;"",OR($N$57&lt;$N32,AND($N$57=$N32,$O$57&lt;$O32))),1,"")</f>
        <v/>
      </c>
      <c r="BO32" s="17" t="str">
        <f>IF(AND(Участники!$A32&lt;&gt;"",OR($N$58&lt;$N32,AND($N$58=$N32,$O$58&lt;$O32))),1,"")</f>
        <v/>
      </c>
      <c r="BP32" s="17" t="str">
        <f>IF(AND(Участники!$A32&lt;&gt;"",OR($N$59&lt;$N32,AND($N$59=$N32,$O$59&lt;$O32))),1,"")</f>
        <v/>
      </c>
      <c r="BQ32" s="17" t="str">
        <f>IF(AND(Участники!$A32&lt;&gt;"",OR($N$60&lt;$N32,AND($N$60=$N32,$O$60&lt;$O32))),1,"")</f>
        <v/>
      </c>
      <c r="BT32" s="17">
        <f>IF(AND(Участники!$A32&lt;&gt;"",OR($N$11&gt;$N32,AND($N$11=$N32,$O$11&gt;$O32))),1,"")</f>
        <v>1</v>
      </c>
      <c r="BU32" s="17" t="str">
        <f>IF(AND(Участники!$A32&lt;&gt;"",OR($N$12&gt;$N32,AND($N$12=$N32,$O$12&gt;$O32))),1,"")</f>
        <v/>
      </c>
      <c r="BV32" s="17" t="str">
        <f>IF(AND(Участники!$A32&lt;&gt;"",OR($N$13&gt;$N32,AND($N$13=$N32,$O$13&gt;$O32))),1,"")</f>
        <v/>
      </c>
      <c r="BW32" s="17" t="str">
        <f>IF(AND(Участники!$A32&lt;&gt;"",OR($N$14&gt;$N32,AND($N$14=$N32,$O$14&gt;$O32))),1,"")</f>
        <v/>
      </c>
      <c r="BX32" s="17" t="str">
        <f>IF(AND(Участники!$A32&lt;&gt;"",OR($N$15&gt;$N32,AND($N$15=$N32,$O$15&gt;$O32))),1,"")</f>
        <v/>
      </c>
      <c r="BY32" s="17" t="str">
        <f>IF(AND(Участники!$A32&lt;&gt;"",OR($N$16&gt;$N32,AND($N$16=$N32,$O$16&gt;$O32))),1,"")</f>
        <v/>
      </c>
      <c r="BZ32" s="17" t="str">
        <f>IF(AND(Участники!$A32&lt;&gt;"",OR($N$17&gt;$N32,AND($N$17=$N32,$O$17&gt;$O32))),1,"")</f>
        <v/>
      </c>
      <c r="CA32" s="17" t="str">
        <f>IF(AND(Участники!$A32&lt;&gt;"",OR($N$18&gt;$N32,AND($N$18=$N32,$O$18&gt;$O32))),1,"")</f>
        <v/>
      </c>
      <c r="CB32" s="17" t="str">
        <f>IF(AND(Участники!$A32&lt;&gt;"",OR($N$19&gt;$N32,AND($N$19=$N32,$O$19&gt;$O32))),1,"")</f>
        <v/>
      </c>
      <c r="CC32" s="17" t="str">
        <f>IF(AND(Участники!$A32&lt;&gt;"",OR($N$20&gt;$N32,AND($N$20=$N32,$O$20&gt;$O32))),1,"")</f>
        <v/>
      </c>
      <c r="CD32" s="17" t="str">
        <f>IF(AND(Участники!$A32&lt;&gt;"",OR($N$21&gt;$N32,AND($N$21=$N32,$O$21&gt;$O32))),1,"")</f>
        <v/>
      </c>
      <c r="CE32" s="17" t="str">
        <f>IF(AND(Участники!$A32&lt;&gt;"",OR($N$22&gt;$N32,AND($N$22=$N32,$O$22&gt;$O32))),1,"")</f>
        <v/>
      </c>
      <c r="CF32" s="17" t="str">
        <f>IF(AND(Участники!$A32&lt;&gt;"",OR($N$23&gt;$N32,AND($N$23=$N32,$O$23&gt;$O32))),1,"")</f>
        <v/>
      </c>
      <c r="CG32" s="17" t="str">
        <f>IF(AND(Участники!$A32&lt;&gt;"",OR($N$24&gt;$N32,AND($N$24=$N32,$O$24&gt;$O32))),1,"")</f>
        <v/>
      </c>
      <c r="CH32" s="17" t="str">
        <f>IF(AND(Участники!$A32&lt;&gt;"",OR($N$25&gt;$N32,AND($N$25=$N32,$O$25&gt;$O32))),1,"")</f>
        <v/>
      </c>
      <c r="CI32" s="17">
        <f>IF(AND(Участники!$A32&lt;&gt;"",OR($N$26&gt;$N32,AND($N$26=$N32,$O$26&gt;$O32))),1,"")</f>
        <v>1</v>
      </c>
      <c r="CJ32" s="17">
        <f>IF(AND(Участники!$A32&lt;&gt;"",OR($N$27&gt;$N32,AND($N$27=$N32,$O$27&gt;$O32))),1,"")</f>
        <v>1</v>
      </c>
      <c r="CK32" s="17" t="str">
        <f>IF(AND(Участники!$A32&lt;&gt;"",OR($N$28&gt;$N32,AND($N$28=$N32,$O$28&gt;$O32))),1,"")</f>
        <v/>
      </c>
      <c r="CL32" s="17" t="str">
        <f>IF(AND(Участники!$A32&lt;&gt;"",OR($N$29&gt;$N32,AND($N$29=$N32,$O$29&gt;$O32))),1,"")</f>
        <v/>
      </c>
      <c r="CM32" s="17" t="str">
        <f>IF(AND(Участники!$A32&lt;&gt;"",OR($N$30&gt;$N32,AND($N$30=$N32,$O$30&gt;$O32))),1,"")</f>
        <v/>
      </c>
      <c r="CN32" s="17" t="str">
        <f>IF(AND(Участники!$A32&lt;&gt;"",OR($N$31&gt;$N32,AND($N$31=$N32,$O$31&gt;$O32))),1,"")</f>
        <v/>
      </c>
      <c r="CO32" s="16" t="str">
        <f>IF(AND(Участники!$A32&lt;&gt;"",OR($N$32&gt;$N32,AND($N$32=$N32,$O$32&gt;$O32))),1,"")</f>
        <v/>
      </c>
      <c r="CP32" s="17" t="str">
        <f>IF(AND(Участники!$A32&lt;&gt;"",OR($N$33&gt;$N32,AND($N$33=$N32,$O$33&gt;$O32))),1,"")</f>
        <v/>
      </c>
      <c r="CQ32" s="17">
        <f>IF(AND(Участники!$A32&lt;&gt;"",OR($N$34&gt;$N32,AND($N$34=$N32,$O$34&gt;$O32))),1,"")</f>
        <v>1</v>
      </c>
      <c r="CR32" s="17" t="str">
        <f>IF(AND(Участники!$A32&lt;&gt;"",OR($N$35&gt;$N32,AND($N$35=$N32,$O$35&gt;$O32))),1,"")</f>
        <v/>
      </c>
      <c r="CS32" s="17" t="str">
        <f>IF(AND(Участники!$A32&lt;&gt;"",OR($N$36&gt;$N32,AND($N$36=$N32,$O$36&gt;$O32))),1,"")</f>
        <v/>
      </c>
      <c r="CT32" s="17" t="str">
        <f>IF(AND(Участники!$A32&lt;&gt;"",OR($N$37&gt;$N32,AND($N$37=$N32,$O$37&gt;$O32))),1,"")</f>
        <v/>
      </c>
      <c r="CU32" s="17" t="str">
        <f>IF(AND(Участники!$A32&lt;&gt;"",OR($N$38&gt;$N32,AND($N$38=$N32,$O$38&gt;$O32))),1,"")</f>
        <v/>
      </c>
      <c r="CV32" s="17" t="str">
        <f>IF(AND(Участники!$A32&lt;&gt;"",OR($N$39&gt;$N32,AND($N$39=$N32,$O$39&gt;$O32))),1,"")</f>
        <v/>
      </c>
      <c r="CW32" s="17" t="str">
        <f>IF(AND(Участники!$A32&lt;&gt;"",OR($N$40&gt;$N32,AND($N$40=$N32,$O$40&gt;$O32))),1,"")</f>
        <v/>
      </c>
      <c r="CX32" s="17">
        <f>IF(AND(Участники!$A32&lt;&gt;"",OR($N$41&gt;$N32,AND($N$41=$N32,$O$41&gt;$O32))),1,"")</f>
        <v>1</v>
      </c>
      <c r="CY32" s="17">
        <f>IF(AND(Участники!$A32&lt;&gt;"",OR($N$42&gt;$N32,AND($N$42=$N32,$O$42&gt;$O32))),1,"")</f>
        <v>1</v>
      </c>
      <c r="CZ32" s="17">
        <f>IF(AND(Участники!$A32&lt;&gt;"",OR($N$43&gt;$N32,AND($N$43=$N32,$O$43&gt;$O32))),1,"")</f>
        <v>1</v>
      </c>
      <c r="DA32" s="17">
        <f>IF(AND(Участники!$A32&lt;&gt;"",OR($N$44&gt;$N32,AND($N$44=$N32,$O$44&gt;$O32))),1,"")</f>
        <v>1</v>
      </c>
      <c r="DB32" s="17">
        <f>IF(AND(Участники!$A32&lt;&gt;"",OR($N$45&gt;$N32,AND($N$45=$N32,$O$45&gt;$O32))),1,"")</f>
        <v>1</v>
      </c>
      <c r="DC32" s="17">
        <f>IF(AND(Участники!$A32&lt;&gt;"",OR($N$46&gt;$N32,AND($N$46=$N32,$O$46&gt;$O32))),1,"")</f>
        <v>1</v>
      </c>
      <c r="DD32" s="17">
        <f>IF(AND(Участники!$A32&lt;&gt;"",OR($N$47&gt;$N32,AND($N$47=$N32,$O$47&gt;$O32))),1,"")</f>
        <v>1</v>
      </c>
      <c r="DE32" s="17">
        <f>IF(AND(Участники!$A32&lt;&gt;"",OR($N$48&gt;$N32,AND($N$48=$N32,$O$48&gt;$O32))),1,"")</f>
        <v>1</v>
      </c>
      <c r="DF32" s="17">
        <f>IF(AND(Участники!$A32&lt;&gt;"",OR($N$49&gt;$N32,AND($N$49=$N32,$O$49&gt;$O32))),1,"")</f>
        <v>1</v>
      </c>
      <c r="DG32" s="17">
        <f>IF(AND(Участники!$A32&lt;&gt;"",OR($N$50&gt;$N32,AND($N$50=$N32,$O$50&gt;$O32))),1,"")</f>
        <v>1</v>
      </c>
      <c r="DH32" s="17">
        <f>IF(AND(Участники!$A32&lt;&gt;"",OR($N$51&gt;$N32,AND($N$51=$N32,$O$51&gt;$O32))),1,"")</f>
        <v>1</v>
      </c>
      <c r="DI32" s="17">
        <f>IF(AND(Участники!$A32&lt;&gt;"",OR($N$52&gt;$N32,AND($N$52=$N32,$O$52&gt;$O32))),1,"")</f>
        <v>1</v>
      </c>
      <c r="DJ32" s="17">
        <f>IF(AND(Участники!$A32&lt;&gt;"",OR($N$53&gt;$N32,AND($N$53=$N32,$O$53&gt;$O32))),1,"")</f>
        <v>1</v>
      </c>
      <c r="DK32" s="17">
        <f>IF(AND(Участники!$A32&lt;&gt;"",OR($N$54&gt;$N32,AND($N$54=$N32,$O$54&gt;$O32))),1,"")</f>
        <v>1</v>
      </c>
      <c r="DL32" s="17">
        <f>IF(AND(Участники!$A32&lt;&gt;"",OR($N$55&gt;$N32,AND($N$55=$N32,$O$55&gt;$O32))),1,"")</f>
        <v>1</v>
      </c>
      <c r="DM32" s="17">
        <f>IF(AND(Участники!$A32&lt;&gt;"",OR($N$56&gt;$N32,AND($N$56=$N32,$O$56&gt;$O32))),1,"")</f>
        <v>1</v>
      </c>
      <c r="DN32" s="17">
        <f>IF(AND(Участники!$A32&lt;&gt;"",OR($N$57&gt;$N32,AND($N$57=$N32,$O$57&gt;$O32))),1,"")</f>
        <v>1</v>
      </c>
      <c r="DO32" s="17">
        <f>IF(AND(Участники!$A32&lt;&gt;"",OR($N$58&gt;$N32,AND($N$58=$N32,$O$58&gt;$O32))),1,"")</f>
        <v>1</v>
      </c>
      <c r="DP32" s="17">
        <f>IF(AND(Участники!$A32&lt;&gt;"",OR($N$59&gt;$N32,AND($N$59=$N32,$O$59&gt;$O32))),1,"")</f>
        <v>1</v>
      </c>
      <c r="DQ32" s="17">
        <f>IF(AND(Участники!$A32&lt;&gt;"",OR($N$60&gt;$N32,AND($N$60=$N32,$O$60&gt;$O32))),1,"")</f>
        <v>1</v>
      </c>
    </row>
    <row r="33" spans="1:121" x14ac:dyDescent="0.25">
      <c r="A33" s="29" t="str">
        <f>IF(Участники!A33="","",Участники!A33)</f>
        <v>За деньги ДА!</v>
      </c>
      <c r="B33" s="52">
        <v>1</v>
      </c>
      <c r="C33" s="52"/>
      <c r="D33" s="52"/>
      <c r="E33" s="52"/>
      <c r="F33" s="64"/>
      <c r="G33" s="52">
        <v>1</v>
      </c>
      <c r="H33" s="52"/>
      <c r="I33" s="52"/>
      <c r="J33" s="52"/>
      <c r="K33" s="52">
        <v>1</v>
      </c>
      <c r="L33" s="52"/>
      <c r="M33" s="52">
        <v>1</v>
      </c>
      <c r="N33" s="15">
        <f>IF(Участники!A33="","",COUNTA(B33:M33))</f>
        <v>4</v>
      </c>
      <c r="O33" s="15">
        <f>IF(Участники!A33="","",SUMPRODUCT(B$8:M$8,B93:M93))</f>
        <v>75</v>
      </c>
      <c r="P33" s="15" t="str">
        <f>IF(Участники!A33="","",IF($AP$61+1=Участники!$B$6-CP$61,$AP$61+1,CONCATENATE($AP$61+1,"-",Участники!$B$6-CP$61)))</f>
        <v>11-12</v>
      </c>
      <c r="T33" s="17" t="str">
        <f>IF(AND(Участники!$A33&lt;&gt;"",OR($N$11&lt;$N33,AND($N$11=$N33,$O$11&lt;$O33))),1,"")</f>
        <v/>
      </c>
      <c r="U33" s="17">
        <f>IF(AND(Участники!$A33&lt;&gt;"",OR($N$12&lt;$N33,AND($N$12=$N33,$O$12&lt;$O33))),1,"")</f>
        <v>1</v>
      </c>
      <c r="V33" s="17" t="str">
        <f>IF(AND(Участники!$A33&lt;&gt;"",OR($N$13&lt;$N33,AND($N$13=$N33,$O$13&lt;$O33))),1,"")</f>
        <v/>
      </c>
      <c r="W33" s="17">
        <f>IF(AND(Участники!$A33&lt;&gt;"",OR($N$14&lt;$N33,AND($N$14=$N33,$O$14&lt;$O33))),1,"")</f>
        <v>1</v>
      </c>
      <c r="X33" s="17" t="str">
        <f>IF(AND(Участники!$A33&lt;&gt;"",OR($N$15&lt;$N33,AND($N$15=$N33,$O$15&lt;$O33))),1,"")</f>
        <v/>
      </c>
      <c r="Y33" s="17">
        <f>IF(AND(Участники!$A33&lt;&gt;"",OR($N$16&lt;$N33,AND($N$16=$N33,$O$16&lt;$O33))),1,"")</f>
        <v>1</v>
      </c>
      <c r="Z33" s="17">
        <f>IF(AND(Участники!$A33&lt;&gt;"",OR($N$17&lt;$N33,AND($N$17=$N33,$O$17&lt;$O33))),1,"")</f>
        <v>1</v>
      </c>
      <c r="AA33" s="17">
        <f>IF(AND(Участники!$A33&lt;&gt;"",OR($N$18&lt;$N33,AND($N$18=$N33,$O$18&lt;$O33))),1,"")</f>
        <v>1</v>
      </c>
      <c r="AB33" s="17">
        <f>IF(AND(Участники!$A33&lt;&gt;"",OR($N$19&lt;$N33,AND($N$19=$N33,$O$19&lt;$O33))),1,"")</f>
        <v>1</v>
      </c>
      <c r="AC33" s="17">
        <f>IF(AND(Участники!$A33&lt;&gt;"",OR($N$20&lt;$N33,AND($N$20=$N33,$O$20&lt;$O33))),1,"")</f>
        <v>1</v>
      </c>
      <c r="AD33" s="17">
        <f>IF(AND(Участники!$A33&lt;&gt;"",OR($N$21&lt;$N33,AND($N$21=$N33,$O$21&lt;$O33))),1,"")</f>
        <v>1</v>
      </c>
      <c r="AE33" s="17">
        <f>IF(AND(Участники!$A33&lt;&gt;"",OR($N$22&lt;$N33,AND($N$22=$N33,$O$22&lt;$O33))),1,"")</f>
        <v>1</v>
      </c>
      <c r="AF33" s="17" t="str">
        <f>IF(AND(Участники!$A33&lt;&gt;"",OR($N$23&lt;$N33,AND($N$23=$N33,$O$23&lt;$O33))),1,"")</f>
        <v/>
      </c>
      <c r="AG33" s="17" t="str">
        <f>IF(AND(Участники!$A33&lt;&gt;"",OR($N$24&lt;$N33,AND($N$24=$N33,$O$24&lt;$O33))),1,"")</f>
        <v/>
      </c>
      <c r="AH33" s="17">
        <f>IF(AND(Участники!$A33&lt;&gt;"",OR($N$25&lt;$N33,AND($N$25=$N33,$O$25&lt;$O33))),1,"")</f>
        <v>1</v>
      </c>
      <c r="AI33" s="17" t="str">
        <f>IF(AND(Участники!$A33&lt;&gt;"",OR($N$26&lt;$N33,AND($N$26=$N33,$O$26&lt;$O33))),1,"")</f>
        <v/>
      </c>
      <c r="AJ33" s="17" t="str">
        <f>IF(AND(Участники!$A33&lt;&gt;"",OR($N$27&lt;$N33,AND($N$27=$N33,$O$27&lt;$O33))),1,"")</f>
        <v/>
      </c>
      <c r="AK33" s="17">
        <f>IF(AND(Участники!$A33&lt;&gt;"",OR($N$28&lt;$N33,AND($N$28=$N33,$O$28&lt;$O33))),1,"")</f>
        <v>1</v>
      </c>
      <c r="AL33" s="17">
        <f>IF(AND(Участники!$A33&lt;&gt;"",OR($N$29&lt;$N33,AND($N$29=$N33,$O$29&lt;$O33))),1,"")</f>
        <v>1</v>
      </c>
      <c r="AM33" s="17" t="str">
        <f>IF(AND(Участники!$A33&lt;&gt;"",OR($N$30&lt;$N33,AND($N$30=$N33,$O$30&lt;$O33))),1,"")</f>
        <v/>
      </c>
      <c r="AN33" s="17">
        <f>IF(AND(Участники!$A33&lt;&gt;"",OR($N$31&lt;$N33,AND($N$31=$N33,$O$31&lt;$O33))),1,"")</f>
        <v>1</v>
      </c>
      <c r="AO33" s="17" t="str">
        <f>IF(AND(Участники!$A33&lt;&gt;"",OR($N$32&lt;$N33,AND($N$32=$N33,$O$32&lt;$O33))),1,"")</f>
        <v/>
      </c>
      <c r="AP33" s="16" t="str">
        <f>IF(AND(Участники!$A33&lt;&gt;"",OR($N$33&lt;$N33,AND($N$33=$N33,$O$33&lt;$O33))),1,"")</f>
        <v/>
      </c>
      <c r="AQ33" s="17" t="str">
        <f>IF(AND(Участники!$A33&lt;&gt;"",OR($N$34&lt;$N33,AND($N$34=$N33,$O$34&lt;$O33))),1,"")</f>
        <v/>
      </c>
      <c r="AR33" s="17">
        <f>IF(AND(Участники!$A33&lt;&gt;"",OR($N$35&lt;$N33,AND($N$35=$N33,$O$35&lt;$O33))),1,"")</f>
        <v>1</v>
      </c>
      <c r="AS33" s="17">
        <f>IF(AND(Участники!$A33&lt;&gt;"",OR($N$36&lt;$N33,AND($N$36=$N33,$O$36&lt;$O33))),1,"")</f>
        <v>1</v>
      </c>
      <c r="AT33" s="17">
        <f>IF(AND(Участники!$A33&lt;&gt;"",OR($N$37&lt;$N33,AND($N$37=$N33,$O$37&lt;$O33))),1,"")</f>
        <v>1</v>
      </c>
      <c r="AU33" s="17">
        <f>IF(AND(Участники!$A33&lt;&gt;"",OR($N$38&lt;$N33,AND($N$38=$N33,$O$38&lt;$O33))),1,"")</f>
        <v>1</v>
      </c>
      <c r="AV33" s="17">
        <f>IF(AND(Участники!$A33&lt;&gt;"",OR($N$39&lt;$N33,AND($N$39=$N33,$O$39&lt;$O33))),1,"")</f>
        <v>1</v>
      </c>
      <c r="AW33" s="17" t="str">
        <f>IF(AND(Участники!$A33&lt;&gt;"",OR($N$40&lt;$N33,AND($N$40=$N33,$O$40&lt;$O33))),1,"")</f>
        <v/>
      </c>
      <c r="AX33" s="17" t="str">
        <f>IF(AND(Участники!$A33&lt;&gt;"",OR($N$41&lt;$N33,AND($N$41=$N33,$O$41&lt;$O33))),1,"")</f>
        <v/>
      </c>
      <c r="AY33" s="17" t="str">
        <f>IF(AND(Участники!$A33&lt;&gt;"",OR($N$42&lt;$N33,AND($N$42=$N33,$O$42&lt;$O33))),1,"")</f>
        <v/>
      </c>
      <c r="AZ33" s="17" t="str">
        <f>IF(AND(Участники!$A33&lt;&gt;"",OR($N$43&lt;$N33,AND($N$43=$N33,$O$43&lt;$O33))),1,"")</f>
        <v/>
      </c>
      <c r="BA33" s="17" t="str">
        <f>IF(AND(Участники!$A33&lt;&gt;"",OR($N$44&lt;$N33,AND($N$44=$N33,$O$44&lt;$O33))),1,"")</f>
        <v/>
      </c>
      <c r="BB33" s="17" t="str">
        <f>IF(AND(Участники!$A33&lt;&gt;"",OR($N$45&lt;$N33,AND($N$45=$N33,$O$45&lt;$O33))),1,"")</f>
        <v/>
      </c>
      <c r="BC33" s="17" t="str">
        <f>IF(AND(Участники!$A33&lt;&gt;"",OR($N$46&lt;$N33,AND($N$46=$N33,$O$46&lt;$O33))),1,"")</f>
        <v/>
      </c>
      <c r="BD33" s="17" t="str">
        <f>IF(AND(Участники!$A33&lt;&gt;"",OR($N$47&lt;$N33,AND($N$47=$N33,$O$47&lt;$O33))),1,"")</f>
        <v/>
      </c>
      <c r="BE33" s="17" t="str">
        <f>IF(AND(Участники!$A33&lt;&gt;"",OR($N$48&lt;$N33,AND($N$48=$N33,$O$48&lt;$O33))),1,"")</f>
        <v/>
      </c>
      <c r="BF33" s="17" t="str">
        <f>IF(AND(Участники!$A33&lt;&gt;"",OR($N$49&lt;$N33,AND($N$49=$N33,$O$49&lt;$O33))),1,"")</f>
        <v/>
      </c>
      <c r="BG33" s="17" t="str">
        <f>IF(AND(Участники!$A33&lt;&gt;"",OR($N$50&lt;$N33,AND($N$50=$N33,$O$50&lt;$O33))),1,"")</f>
        <v/>
      </c>
      <c r="BH33" s="17" t="str">
        <f>IF(AND(Участники!$A33&lt;&gt;"",OR($N$51&lt;$N33,AND($N$51=$N33,$O$51&lt;$O33))),1,"")</f>
        <v/>
      </c>
      <c r="BI33" s="17" t="str">
        <f>IF(AND(Участники!$A33&lt;&gt;"",OR($N$52&lt;$N33,AND($N$52=$N33,$O$52&lt;$O33))),1,"")</f>
        <v/>
      </c>
      <c r="BJ33" s="17" t="str">
        <f>IF(AND(Участники!$A33&lt;&gt;"",OR($N$53&lt;$N33,AND($N$53=$N33,$O$53&lt;$O33))),1,"")</f>
        <v/>
      </c>
      <c r="BK33" s="17" t="str">
        <f>IF(AND(Участники!$A33&lt;&gt;"",OR($N$54&lt;$N33,AND($N$54=$N33,$O$54&lt;$O33))),1,"")</f>
        <v/>
      </c>
      <c r="BL33" s="17" t="str">
        <f>IF(AND(Участники!$A33&lt;&gt;"",OR($N$55&lt;$N33,AND($N$55=$N33,$O$55&lt;$O33))),1,"")</f>
        <v/>
      </c>
      <c r="BM33" s="17" t="str">
        <f>IF(AND(Участники!$A33&lt;&gt;"",OR($N$56&lt;$N33,AND($N$56=$N33,$O$56&lt;$O33))),1,"")</f>
        <v/>
      </c>
      <c r="BN33" s="17" t="str">
        <f>IF(AND(Участники!$A33&lt;&gt;"",OR($N$57&lt;$N33,AND($N$57=$N33,$O$57&lt;$O33))),1,"")</f>
        <v/>
      </c>
      <c r="BO33" s="17" t="str">
        <f>IF(AND(Участники!$A33&lt;&gt;"",OR($N$58&lt;$N33,AND($N$58=$N33,$O$58&lt;$O33))),1,"")</f>
        <v/>
      </c>
      <c r="BP33" s="17" t="str">
        <f>IF(AND(Участники!$A33&lt;&gt;"",OR($N$59&lt;$N33,AND($N$59=$N33,$O$59&lt;$O33))),1,"")</f>
        <v/>
      </c>
      <c r="BQ33" s="17" t="str">
        <f>IF(AND(Участники!$A33&lt;&gt;"",OR($N$60&lt;$N33,AND($N$60=$N33,$O$60&lt;$O33))),1,"")</f>
        <v/>
      </c>
      <c r="BT33" s="17">
        <f>IF(AND(Участники!$A33&lt;&gt;"",OR($N$11&gt;$N33,AND($N$11=$N33,$O$11&gt;$O33))),1,"")</f>
        <v>1</v>
      </c>
      <c r="BU33" s="17" t="str">
        <f>IF(AND(Участники!$A33&lt;&gt;"",OR($N$12&gt;$N33,AND($N$12=$N33,$O$12&gt;$O33))),1,"")</f>
        <v/>
      </c>
      <c r="BV33" s="17">
        <f>IF(AND(Участники!$A33&lt;&gt;"",OR($N$13&gt;$N33,AND($N$13=$N33,$O$13&gt;$O33))),1,"")</f>
        <v>1</v>
      </c>
      <c r="BW33" s="17" t="str">
        <f>IF(AND(Участники!$A33&lt;&gt;"",OR($N$14&gt;$N33,AND($N$14=$N33,$O$14&gt;$O33))),1,"")</f>
        <v/>
      </c>
      <c r="BX33" s="17">
        <f>IF(AND(Участники!$A33&lt;&gt;"",OR($N$15&gt;$N33,AND($N$15=$N33,$O$15&gt;$O33))),1,"")</f>
        <v>1</v>
      </c>
      <c r="BY33" s="17" t="str">
        <f>IF(AND(Участники!$A33&lt;&gt;"",OR($N$16&gt;$N33,AND($N$16=$N33,$O$16&gt;$O33))),1,"")</f>
        <v/>
      </c>
      <c r="BZ33" s="17" t="str">
        <f>IF(AND(Участники!$A33&lt;&gt;"",OR($N$17&gt;$N33,AND($N$17=$N33,$O$17&gt;$O33))),1,"")</f>
        <v/>
      </c>
      <c r="CA33" s="17" t="str">
        <f>IF(AND(Участники!$A33&lt;&gt;"",OR($N$18&gt;$N33,AND($N$18=$N33,$O$18&gt;$O33))),1,"")</f>
        <v/>
      </c>
      <c r="CB33" s="17" t="str">
        <f>IF(AND(Участники!$A33&lt;&gt;"",OR($N$19&gt;$N33,AND($N$19=$N33,$O$19&gt;$O33))),1,"")</f>
        <v/>
      </c>
      <c r="CC33" s="17" t="str">
        <f>IF(AND(Участники!$A33&lt;&gt;"",OR($N$20&gt;$N33,AND($N$20=$N33,$O$20&gt;$O33))),1,"")</f>
        <v/>
      </c>
      <c r="CD33" s="17" t="str">
        <f>IF(AND(Участники!$A33&lt;&gt;"",OR($N$21&gt;$N33,AND($N$21=$N33,$O$21&gt;$O33))),1,"")</f>
        <v/>
      </c>
      <c r="CE33" s="17" t="str">
        <f>IF(AND(Участники!$A33&lt;&gt;"",OR($N$22&gt;$N33,AND($N$22=$N33,$O$22&gt;$O33))),1,"")</f>
        <v/>
      </c>
      <c r="CF33" s="17">
        <f>IF(AND(Участники!$A33&lt;&gt;"",OR($N$23&gt;$N33,AND($N$23=$N33,$O$23&gt;$O33))),1,"")</f>
        <v>1</v>
      </c>
      <c r="CG33" s="17">
        <f>IF(AND(Участники!$A33&lt;&gt;"",OR($N$24&gt;$N33,AND($N$24=$N33,$O$24&gt;$O33))),1,"")</f>
        <v>1</v>
      </c>
      <c r="CH33" s="17" t="str">
        <f>IF(AND(Участники!$A33&lt;&gt;"",OR($N$25&gt;$N33,AND($N$25=$N33,$O$25&gt;$O33))),1,"")</f>
        <v/>
      </c>
      <c r="CI33" s="17">
        <f>IF(AND(Участники!$A33&lt;&gt;"",OR($N$26&gt;$N33,AND($N$26=$N33,$O$26&gt;$O33))),1,"")</f>
        <v>1</v>
      </c>
      <c r="CJ33" s="17">
        <f>IF(AND(Участники!$A33&lt;&gt;"",OR($N$27&gt;$N33,AND($N$27=$N33,$O$27&gt;$O33))),1,"")</f>
        <v>1</v>
      </c>
      <c r="CK33" s="17" t="str">
        <f>IF(AND(Участники!$A33&lt;&gt;"",OR($N$28&gt;$N33,AND($N$28=$N33,$O$28&gt;$O33))),1,"")</f>
        <v/>
      </c>
      <c r="CL33" s="17" t="str">
        <f>IF(AND(Участники!$A33&lt;&gt;"",OR($N$29&gt;$N33,AND($N$29=$N33,$O$29&gt;$O33))),1,"")</f>
        <v/>
      </c>
      <c r="CM33" s="17" t="str">
        <f>IF(AND(Участники!$A33&lt;&gt;"",OR($N$30&gt;$N33,AND($N$30=$N33,$O$30&gt;$O33))),1,"")</f>
        <v/>
      </c>
      <c r="CN33" s="17" t="str">
        <f>IF(AND(Участники!$A33&lt;&gt;"",OR($N$31&gt;$N33,AND($N$31=$N33,$O$31&gt;$O33))),1,"")</f>
        <v/>
      </c>
      <c r="CO33" s="17">
        <f>IF(AND(Участники!$A33&lt;&gt;"",OR($N$32&gt;$N33,AND($N$32=$N33,$O$32&gt;$O33))),1,"")</f>
        <v>1</v>
      </c>
      <c r="CP33" s="16" t="str">
        <f>IF(AND(Участники!$A33&lt;&gt;"",OR($N$33&gt;$N33,AND($N$33=$N33,$O$33&gt;$O33))),1,"")</f>
        <v/>
      </c>
      <c r="CQ33" s="17">
        <f>IF(AND(Участники!$A33&lt;&gt;"",OR($N$34&gt;$N33,AND($N$34=$N33,$O$34&gt;$O33))),1,"")</f>
        <v>1</v>
      </c>
      <c r="CR33" s="17" t="str">
        <f>IF(AND(Участники!$A33&lt;&gt;"",OR($N$35&gt;$N33,AND($N$35=$N33,$O$35&gt;$O33))),1,"")</f>
        <v/>
      </c>
      <c r="CS33" s="17" t="str">
        <f>IF(AND(Участники!$A33&lt;&gt;"",OR($N$36&gt;$N33,AND($N$36=$N33,$O$36&gt;$O33))),1,"")</f>
        <v/>
      </c>
      <c r="CT33" s="17" t="str">
        <f>IF(AND(Участники!$A33&lt;&gt;"",OR($N$37&gt;$N33,AND($N$37=$N33,$O$37&gt;$O33))),1,"")</f>
        <v/>
      </c>
      <c r="CU33" s="17" t="str">
        <f>IF(AND(Участники!$A33&lt;&gt;"",OR($N$38&gt;$N33,AND($N$38=$N33,$O$38&gt;$O33))),1,"")</f>
        <v/>
      </c>
      <c r="CV33" s="17" t="str">
        <f>IF(AND(Участники!$A33&lt;&gt;"",OR($N$39&gt;$N33,AND($N$39=$N33,$O$39&gt;$O33))),1,"")</f>
        <v/>
      </c>
      <c r="CW33" s="17">
        <f>IF(AND(Участники!$A33&lt;&gt;"",OR($N$40&gt;$N33,AND($N$40=$N33,$O$40&gt;$O33))),1,"")</f>
        <v>1</v>
      </c>
      <c r="CX33" s="17">
        <f>IF(AND(Участники!$A33&lt;&gt;"",OR($N$41&gt;$N33,AND($N$41=$N33,$O$41&gt;$O33))),1,"")</f>
        <v>1</v>
      </c>
      <c r="CY33" s="17">
        <f>IF(AND(Участники!$A33&lt;&gt;"",OR($N$42&gt;$N33,AND($N$42=$N33,$O$42&gt;$O33))),1,"")</f>
        <v>1</v>
      </c>
      <c r="CZ33" s="17">
        <f>IF(AND(Участники!$A33&lt;&gt;"",OR($N$43&gt;$N33,AND($N$43=$N33,$O$43&gt;$O33))),1,"")</f>
        <v>1</v>
      </c>
      <c r="DA33" s="17">
        <f>IF(AND(Участники!$A33&lt;&gt;"",OR($N$44&gt;$N33,AND($N$44=$N33,$O$44&gt;$O33))),1,"")</f>
        <v>1</v>
      </c>
      <c r="DB33" s="17">
        <f>IF(AND(Участники!$A33&lt;&gt;"",OR($N$45&gt;$N33,AND($N$45=$N33,$O$45&gt;$O33))),1,"")</f>
        <v>1</v>
      </c>
      <c r="DC33" s="17">
        <f>IF(AND(Участники!$A33&lt;&gt;"",OR($N$46&gt;$N33,AND($N$46=$N33,$O$46&gt;$O33))),1,"")</f>
        <v>1</v>
      </c>
      <c r="DD33" s="17">
        <f>IF(AND(Участники!$A33&lt;&gt;"",OR($N$47&gt;$N33,AND($N$47=$N33,$O$47&gt;$O33))),1,"")</f>
        <v>1</v>
      </c>
      <c r="DE33" s="17">
        <f>IF(AND(Участники!$A33&lt;&gt;"",OR($N$48&gt;$N33,AND($N$48=$N33,$O$48&gt;$O33))),1,"")</f>
        <v>1</v>
      </c>
      <c r="DF33" s="17">
        <f>IF(AND(Участники!$A33&lt;&gt;"",OR($N$49&gt;$N33,AND($N$49=$N33,$O$49&gt;$O33))),1,"")</f>
        <v>1</v>
      </c>
      <c r="DG33" s="17">
        <f>IF(AND(Участники!$A33&lt;&gt;"",OR($N$50&gt;$N33,AND($N$50=$N33,$O$50&gt;$O33))),1,"")</f>
        <v>1</v>
      </c>
      <c r="DH33" s="17">
        <f>IF(AND(Участники!$A33&lt;&gt;"",OR($N$51&gt;$N33,AND($N$51=$N33,$O$51&gt;$O33))),1,"")</f>
        <v>1</v>
      </c>
      <c r="DI33" s="17">
        <f>IF(AND(Участники!$A33&lt;&gt;"",OR($N$52&gt;$N33,AND($N$52=$N33,$O$52&gt;$O33))),1,"")</f>
        <v>1</v>
      </c>
      <c r="DJ33" s="17">
        <f>IF(AND(Участники!$A33&lt;&gt;"",OR($N$53&gt;$N33,AND($N$53=$N33,$O$53&gt;$O33))),1,"")</f>
        <v>1</v>
      </c>
      <c r="DK33" s="17">
        <f>IF(AND(Участники!$A33&lt;&gt;"",OR($N$54&gt;$N33,AND($N$54=$N33,$O$54&gt;$O33))),1,"")</f>
        <v>1</v>
      </c>
      <c r="DL33" s="17">
        <f>IF(AND(Участники!$A33&lt;&gt;"",OR($N$55&gt;$N33,AND($N$55=$N33,$O$55&gt;$O33))),1,"")</f>
        <v>1</v>
      </c>
      <c r="DM33" s="17">
        <f>IF(AND(Участники!$A33&lt;&gt;"",OR($N$56&gt;$N33,AND($N$56=$N33,$O$56&gt;$O33))),1,"")</f>
        <v>1</v>
      </c>
      <c r="DN33" s="17">
        <f>IF(AND(Участники!$A33&lt;&gt;"",OR($N$57&gt;$N33,AND($N$57=$N33,$O$57&gt;$O33))),1,"")</f>
        <v>1</v>
      </c>
      <c r="DO33" s="17">
        <f>IF(AND(Участники!$A33&lt;&gt;"",OR($N$58&gt;$N33,AND($N$58=$N33,$O$58&gt;$O33))),1,"")</f>
        <v>1</v>
      </c>
      <c r="DP33" s="17">
        <f>IF(AND(Участники!$A33&lt;&gt;"",OR($N$59&gt;$N33,AND($N$59=$N33,$O$59&gt;$O33))),1,"")</f>
        <v>1</v>
      </c>
      <c r="DQ33" s="17">
        <f>IF(AND(Участники!$A33&lt;&gt;"",OR($N$60&gt;$N33,AND($N$60=$N33,$O$60&gt;$O33))),1,"")</f>
        <v>1</v>
      </c>
    </row>
    <row r="34" spans="1:121" x14ac:dyDescent="0.25">
      <c r="A34" s="29" t="str">
        <f>IF(Участники!A34="","",Участники!A34)</f>
        <v>Имеем право хранить молчание</v>
      </c>
      <c r="B34" s="52">
        <v>1</v>
      </c>
      <c r="C34" s="52"/>
      <c r="D34" s="52">
        <v>1</v>
      </c>
      <c r="E34" s="52"/>
      <c r="F34" s="64"/>
      <c r="G34" s="52"/>
      <c r="H34" s="52">
        <v>1</v>
      </c>
      <c r="I34" s="52"/>
      <c r="J34" s="52"/>
      <c r="K34" s="52">
        <v>1</v>
      </c>
      <c r="L34" s="52">
        <v>1</v>
      </c>
      <c r="M34" s="52">
        <v>1</v>
      </c>
      <c r="N34" s="15">
        <f>IF(Участники!A34="","",COUNTA(B34:M34))</f>
        <v>6</v>
      </c>
      <c r="O34" s="15">
        <f>IF(Участники!A34="","",SUMPRODUCT(B$8:M$8,B94:M94))</f>
        <v>109</v>
      </c>
      <c r="P34" s="15">
        <f>IF(Участники!A34="","",IF($AQ$61+1=Участники!$B$6-CQ$61,$AQ$61+1,CONCATENATE($AQ$61+1,"-",Участники!$B$6-CQ$61)))</f>
        <v>2</v>
      </c>
      <c r="T34" s="17" t="str">
        <f>IF(AND(Участники!$A34&lt;&gt;"",OR($N$11&lt;$N34,AND($N$11=$N34,$O$11&lt;$O34))),1,"")</f>
        <v/>
      </c>
      <c r="U34" s="17">
        <f>IF(AND(Участники!$A34&lt;&gt;"",OR($N$12&lt;$N34,AND($N$12=$N34,$O$12&lt;$O34))),1,"")</f>
        <v>1</v>
      </c>
      <c r="V34" s="17">
        <f>IF(AND(Участники!$A34&lt;&gt;"",OR($N$13&lt;$N34,AND($N$13=$N34,$O$13&lt;$O34))),1,"")</f>
        <v>1</v>
      </c>
      <c r="W34" s="17">
        <f>IF(AND(Участники!$A34&lt;&gt;"",OR($N$14&lt;$N34,AND($N$14=$N34,$O$14&lt;$O34))),1,"")</f>
        <v>1</v>
      </c>
      <c r="X34" s="17">
        <f>IF(AND(Участники!$A34&lt;&gt;"",OR($N$15&lt;$N34,AND($N$15=$N34,$O$15&lt;$O34))),1,"")</f>
        <v>1</v>
      </c>
      <c r="Y34" s="17">
        <f>IF(AND(Участники!$A34&lt;&gt;"",OR($N$16&lt;$N34,AND($N$16=$N34,$O$16&lt;$O34))),1,"")</f>
        <v>1</v>
      </c>
      <c r="Z34" s="17">
        <f>IF(AND(Участники!$A34&lt;&gt;"",OR($N$17&lt;$N34,AND($N$17=$N34,$O$17&lt;$O34))),1,"")</f>
        <v>1</v>
      </c>
      <c r="AA34" s="17">
        <f>IF(AND(Участники!$A34&lt;&gt;"",OR($N$18&lt;$N34,AND($N$18=$N34,$O$18&lt;$O34))),1,"")</f>
        <v>1</v>
      </c>
      <c r="AB34" s="17">
        <f>IF(AND(Участники!$A34&lt;&gt;"",OR($N$19&lt;$N34,AND($N$19=$N34,$O$19&lt;$O34))),1,"")</f>
        <v>1</v>
      </c>
      <c r="AC34" s="17">
        <f>IF(AND(Участники!$A34&lt;&gt;"",OR($N$20&lt;$N34,AND($N$20=$N34,$O$20&lt;$O34))),1,"")</f>
        <v>1</v>
      </c>
      <c r="AD34" s="17">
        <f>IF(AND(Участники!$A34&lt;&gt;"",OR($N$21&lt;$N34,AND($N$21=$N34,$O$21&lt;$O34))),1,"")</f>
        <v>1</v>
      </c>
      <c r="AE34" s="17">
        <f>IF(AND(Участники!$A34&lt;&gt;"",OR($N$22&lt;$N34,AND($N$22=$N34,$O$22&lt;$O34))),1,"")</f>
        <v>1</v>
      </c>
      <c r="AF34" s="17">
        <f>IF(AND(Участники!$A34&lt;&gt;"",OR($N$23&lt;$N34,AND($N$23=$N34,$O$23&lt;$O34))),1,"")</f>
        <v>1</v>
      </c>
      <c r="AG34" s="17">
        <f>IF(AND(Участники!$A34&lt;&gt;"",OR($N$24&lt;$N34,AND($N$24=$N34,$O$24&lt;$O34))),1,"")</f>
        <v>1</v>
      </c>
      <c r="AH34" s="17">
        <f>IF(AND(Участники!$A34&lt;&gt;"",OR($N$25&lt;$N34,AND($N$25=$N34,$O$25&lt;$O34))),1,"")</f>
        <v>1</v>
      </c>
      <c r="AI34" s="17">
        <f>IF(AND(Участники!$A34&lt;&gt;"",OR($N$26&lt;$N34,AND($N$26=$N34,$O$26&lt;$O34))),1,"")</f>
        <v>1</v>
      </c>
      <c r="AJ34" s="17">
        <f>IF(AND(Участники!$A34&lt;&gt;"",OR($N$27&lt;$N34,AND($N$27=$N34,$O$27&lt;$O34))),1,"")</f>
        <v>1</v>
      </c>
      <c r="AK34" s="17">
        <f>IF(AND(Участники!$A34&lt;&gt;"",OR($N$28&lt;$N34,AND($N$28=$N34,$O$28&lt;$O34))),1,"")</f>
        <v>1</v>
      </c>
      <c r="AL34" s="17">
        <f>IF(AND(Участники!$A34&lt;&gt;"",OR($N$29&lt;$N34,AND($N$29=$N34,$O$29&lt;$O34))),1,"")</f>
        <v>1</v>
      </c>
      <c r="AM34" s="17">
        <f>IF(AND(Участники!$A34&lt;&gt;"",OR($N$30&lt;$N34,AND($N$30=$N34,$O$30&lt;$O34))),1,"")</f>
        <v>1</v>
      </c>
      <c r="AN34" s="17">
        <f>IF(AND(Участники!$A34&lt;&gt;"",OR($N$31&lt;$N34,AND($N$31=$N34,$O$31&lt;$O34))),1,"")</f>
        <v>1</v>
      </c>
      <c r="AO34" s="17">
        <f>IF(AND(Участники!$A34&lt;&gt;"",OR($N$32&lt;$N34,AND($N$32=$N34,$O$32&lt;$O34))),1,"")</f>
        <v>1</v>
      </c>
      <c r="AP34" s="17">
        <f>IF(AND(Участники!$A34&lt;&gt;"",OR($N$33&lt;$N34,AND($N$33=$N34,$O$33&lt;$O34))),1,"")</f>
        <v>1</v>
      </c>
      <c r="AQ34" s="16" t="str">
        <f>IF(AND(Участники!$A34&lt;&gt;"",OR($N$34&lt;$N34,AND($N$34=$N34,$O$34&lt;$O34))),1,"")</f>
        <v/>
      </c>
      <c r="AR34" s="17">
        <f>IF(AND(Участники!$A34&lt;&gt;"",OR($N$35&lt;$N34,AND($N$35=$N34,$O$35&lt;$O34))),1,"")</f>
        <v>1</v>
      </c>
      <c r="AS34" s="17">
        <f>IF(AND(Участники!$A34&lt;&gt;"",OR($N$36&lt;$N34,AND($N$36=$N34,$O$36&lt;$O34))),1,"")</f>
        <v>1</v>
      </c>
      <c r="AT34" s="17">
        <f>IF(AND(Участники!$A34&lt;&gt;"",OR($N$37&lt;$N34,AND($N$37=$N34,$O$37&lt;$O34))),1,"")</f>
        <v>1</v>
      </c>
      <c r="AU34" s="17">
        <f>IF(AND(Участники!$A34&lt;&gt;"",OR($N$38&lt;$N34,AND($N$38=$N34,$O$38&lt;$O34))),1,"")</f>
        <v>1</v>
      </c>
      <c r="AV34" s="17">
        <f>IF(AND(Участники!$A34&lt;&gt;"",OR($N$39&lt;$N34,AND($N$39=$N34,$O$39&lt;$O34))),1,"")</f>
        <v>1</v>
      </c>
      <c r="AW34" s="17">
        <f>IF(AND(Участники!$A34&lt;&gt;"",OR($N$40&lt;$N34,AND($N$40=$N34,$O$40&lt;$O34))),1,"")</f>
        <v>1</v>
      </c>
      <c r="AX34" s="17" t="str">
        <f>IF(AND(Участники!$A34&lt;&gt;"",OR($N$41&lt;$N34,AND($N$41=$N34,$O$41&lt;$O34))),1,"")</f>
        <v/>
      </c>
      <c r="AY34" s="17" t="str">
        <f>IF(AND(Участники!$A34&lt;&gt;"",OR($N$42&lt;$N34,AND($N$42=$N34,$O$42&lt;$O34))),1,"")</f>
        <v/>
      </c>
      <c r="AZ34" s="17" t="str">
        <f>IF(AND(Участники!$A34&lt;&gt;"",OR($N$43&lt;$N34,AND($N$43=$N34,$O$43&lt;$O34))),1,"")</f>
        <v/>
      </c>
      <c r="BA34" s="17" t="str">
        <f>IF(AND(Участники!$A34&lt;&gt;"",OR($N$44&lt;$N34,AND($N$44=$N34,$O$44&lt;$O34))),1,"")</f>
        <v/>
      </c>
      <c r="BB34" s="17" t="str">
        <f>IF(AND(Участники!$A34&lt;&gt;"",OR($N$45&lt;$N34,AND($N$45=$N34,$O$45&lt;$O34))),1,"")</f>
        <v/>
      </c>
      <c r="BC34" s="17" t="str">
        <f>IF(AND(Участники!$A34&lt;&gt;"",OR($N$46&lt;$N34,AND($N$46=$N34,$O$46&lt;$O34))),1,"")</f>
        <v/>
      </c>
      <c r="BD34" s="17" t="str">
        <f>IF(AND(Участники!$A34&lt;&gt;"",OR($N$47&lt;$N34,AND($N$47=$N34,$O$47&lt;$O34))),1,"")</f>
        <v/>
      </c>
      <c r="BE34" s="17" t="str">
        <f>IF(AND(Участники!$A34&lt;&gt;"",OR($N$48&lt;$N34,AND($N$48=$N34,$O$48&lt;$O34))),1,"")</f>
        <v/>
      </c>
      <c r="BF34" s="17" t="str">
        <f>IF(AND(Участники!$A34&lt;&gt;"",OR($N$49&lt;$N34,AND($N$49=$N34,$O$49&lt;$O34))),1,"")</f>
        <v/>
      </c>
      <c r="BG34" s="17" t="str">
        <f>IF(AND(Участники!$A34&lt;&gt;"",OR($N$50&lt;$N34,AND($N$50=$N34,$O$50&lt;$O34))),1,"")</f>
        <v/>
      </c>
      <c r="BH34" s="17" t="str">
        <f>IF(AND(Участники!$A34&lt;&gt;"",OR($N$51&lt;$N34,AND($N$51=$N34,$O$51&lt;$O34))),1,"")</f>
        <v/>
      </c>
      <c r="BI34" s="17" t="str">
        <f>IF(AND(Участники!$A34&lt;&gt;"",OR($N$52&lt;$N34,AND($N$52=$N34,$O$52&lt;$O34))),1,"")</f>
        <v/>
      </c>
      <c r="BJ34" s="17" t="str">
        <f>IF(AND(Участники!$A34&lt;&gt;"",OR($N$53&lt;$N34,AND($N$53=$N34,$O$53&lt;$O34))),1,"")</f>
        <v/>
      </c>
      <c r="BK34" s="17" t="str">
        <f>IF(AND(Участники!$A34&lt;&gt;"",OR($N$54&lt;$N34,AND($N$54=$N34,$O$54&lt;$O34))),1,"")</f>
        <v/>
      </c>
      <c r="BL34" s="17" t="str">
        <f>IF(AND(Участники!$A34&lt;&gt;"",OR($N$55&lt;$N34,AND($N$55=$N34,$O$55&lt;$O34))),1,"")</f>
        <v/>
      </c>
      <c r="BM34" s="17" t="str">
        <f>IF(AND(Участники!$A34&lt;&gt;"",OR($N$56&lt;$N34,AND($N$56=$N34,$O$56&lt;$O34))),1,"")</f>
        <v/>
      </c>
      <c r="BN34" s="17" t="str">
        <f>IF(AND(Участники!$A34&lt;&gt;"",OR($N$57&lt;$N34,AND($N$57=$N34,$O$57&lt;$O34))),1,"")</f>
        <v/>
      </c>
      <c r="BO34" s="17" t="str">
        <f>IF(AND(Участники!$A34&lt;&gt;"",OR($N$58&lt;$N34,AND($N$58=$N34,$O$58&lt;$O34))),1,"")</f>
        <v/>
      </c>
      <c r="BP34" s="17" t="str">
        <f>IF(AND(Участники!$A34&lt;&gt;"",OR($N$59&lt;$N34,AND($N$59=$N34,$O$59&lt;$O34))),1,"")</f>
        <v/>
      </c>
      <c r="BQ34" s="17" t="str">
        <f>IF(AND(Участники!$A34&lt;&gt;"",OR($N$60&lt;$N34,AND($N$60=$N34,$O$60&lt;$O34))),1,"")</f>
        <v/>
      </c>
      <c r="BT34" s="17">
        <f>IF(AND(Участники!$A34&lt;&gt;"",OR($N$11&gt;$N34,AND($N$11=$N34,$O$11&gt;$O34))),1,"")</f>
        <v>1</v>
      </c>
      <c r="BU34" s="17" t="str">
        <f>IF(AND(Участники!$A34&lt;&gt;"",OR($N$12&gt;$N34,AND($N$12=$N34,$O$12&gt;$O34))),1,"")</f>
        <v/>
      </c>
      <c r="BV34" s="17" t="str">
        <f>IF(AND(Участники!$A34&lt;&gt;"",OR($N$13&gt;$N34,AND($N$13=$N34,$O$13&gt;$O34))),1,"")</f>
        <v/>
      </c>
      <c r="BW34" s="17" t="str">
        <f>IF(AND(Участники!$A34&lt;&gt;"",OR($N$14&gt;$N34,AND($N$14=$N34,$O$14&gt;$O34))),1,"")</f>
        <v/>
      </c>
      <c r="BX34" s="17" t="str">
        <f>IF(AND(Участники!$A34&lt;&gt;"",OR($N$15&gt;$N34,AND($N$15=$N34,$O$15&gt;$O34))),1,"")</f>
        <v/>
      </c>
      <c r="BY34" s="17" t="str">
        <f>IF(AND(Участники!$A34&lt;&gt;"",OR($N$16&gt;$N34,AND($N$16=$N34,$O$16&gt;$O34))),1,"")</f>
        <v/>
      </c>
      <c r="BZ34" s="17" t="str">
        <f>IF(AND(Участники!$A34&lt;&gt;"",OR($N$17&gt;$N34,AND($N$17=$N34,$O$17&gt;$O34))),1,"")</f>
        <v/>
      </c>
      <c r="CA34" s="17" t="str">
        <f>IF(AND(Участники!$A34&lt;&gt;"",OR($N$18&gt;$N34,AND($N$18=$N34,$O$18&gt;$O34))),1,"")</f>
        <v/>
      </c>
      <c r="CB34" s="17" t="str">
        <f>IF(AND(Участники!$A34&lt;&gt;"",OR($N$19&gt;$N34,AND($N$19=$N34,$O$19&gt;$O34))),1,"")</f>
        <v/>
      </c>
      <c r="CC34" s="17" t="str">
        <f>IF(AND(Участники!$A34&lt;&gt;"",OR($N$20&gt;$N34,AND($N$20=$N34,$O$20&gt;$O34))),1,"")</f>
        <v/>
      </c>
      <c r="CD34" s="17" t="str">
        <f>IF(AND(Участники!$A34&lt;&gt;"",OR($N$21&gt;$N34,AND($N$21=$N34,$O$21&gt;$O34))),1,"")</f>
        <v/>
      </c>
      <c r="CE34" s="17" t="str">
        <f>IF(AND(Участники!$A34&lt;&gt;"",OR($N$22&gt;$N34,AND($N$22=$N34,$O$22&gt;$O34))),1,"")</f>
        <v/>
      </c>
      <c r="CF34" s="17" t="str">
        <f>IF(AND(Участники!$A34&lt;&gt;"",OR($N$23&gt;$N34,AND($N$23=$N34,$O$23&gt;$O34))),1,"")</f>
        <v/>
      </c>
      <c r="CG34" s="17" t="str">
        <f>IF(AND(Участники!$A34&lt;&gt;"",OR($N$24&gt;$N34,AND($N$24=$N34,$O$24&gt;$O34))),1,"")</f>
        <v/>
      </c>
      <c r="CH34" s="17" t="str">
        <f>IF(AND(Участники!$A34&lt;&gt;"",OR($N$25&gt;$N34,AND($N$25=$N34,$O$25&gt;$O34))),1,"")</f>
        <v/>
      </c>
      <c r="CI34" s="17" t="str">
        <f>IF(AND(Участники!$A34&lt;&gt;"",OR($N$26&gt;$N34,AND($N$26=$N34,$O$26&gt;$O34))),1,"")</f>
        <v/>
      </c>
      <c r="CJ34" s="17" t="str">
        <f>IF(AND(Участники!$A34&lt;&gt;"",OR($N$27&gt;$N34,AND($N$27=$N34,$O$27&gt;$O34))),1,"")</f>
        <v/>
      </c>
      <c r="CK34" s="17" t="str">
        <f>IF(AND(Участники!$A34&lt;&gt;"",OR($N$28&gt;$N34,AND($N$28=$N34,$O$28&gt;$O34))),1,"")</f>
        <v/>
      </c>
      <c r="CL34" s="17" t="str">
        <f>IF(AND(Участники!$A34&lt;&gt;"",OR($N$29&gt;$N34,AND($N$29=$N34,$O$29&gt;$O34))),1,"")</f>
        <v/>
      </c>
      <c r="CM34" s="17" t="str">
        <f>IF(AND(Участники!$A34&lt;&gt;"",OR($N$30&gt;$N34,AND($N$30=$N34,$O$30&gt;$O34))),1,"")</f>
        <v/>
      </c>
      <c r="CN34" s="17" t="str">
        <f>IF(AND(Участники!$A34&lt;&gt;"",OR($N$31&gt;$N34,AND($N$31=$N34,$O$31&gt;$O34))),1,"")</f>
        <v/>
      </c>
      <c r="CO34" s="17" t="str">
        <f>IF(AND(Участники!$A34&lt;&gt;"",OR($N$32&gt;$N34,AND($N$32=$N34,$O$32&gt;$O34))),1,"")</f>
        <v/>
      </c>
      <c r="CP34" s="17" t="str">
        <f>IF(AND(Участники!$A34&lt;&gt;"",OR($N$33&gt;$N34,AND($N$33=$N34,$O$33&gt;$O34))),1,"")</f>
        <v/>
      </c>
      <c r="CQ34" s="16" t="str">
        <f>IF(AND(Участники!$A34&lt;&gt;"",OR($N$34&gt;$N34,AND($N$34=$N34,$O$34&gt;$O34))),1,"")</f>
        <v/>
      </c>
      <c r="CR34" s="17" t="str">
        <f>IF(AND(Участники!$A34&lt;&gt;"",OR($N$35&gt;$N34,AND($N$35=$N34,$O$35&gt;$O34))),1,"")</f>
        <v/>
      </c>
      <c r="CS34" s="17" t="str">
        <f>IF(AND(Участники!$A34&lt;&gt;"",OR($N$36&gt;$N34,AND($N$36=$N34,$O$36&gt;$O34))),1,"")</f>
        <v/>
      </c>
      <c r="CT34" s="17" t="str">
        <f>IF(AND(Участники!$A34&lt;&gt;"",OR($N$37&gt;$N34,AND($N$37=$N34,$O$37&gt;$O34))),1,"")</f>
        <v/>
      </c>
      <c r="CU34" s="17" t="str">
        <f>IF(AND(Участники!$A34&lt;&gt;"",OR($N$38&gt;$N34,AND($N$38=$N34,$O$38&gt;$O34))),1,"")</f>
        <v/>
      </c>
      <c r="CV34" s="17" t="str">
        <f>IF(AND(Участники!$A34&lt;&gt;"",OR($N$39&gt;$N34,AND($N$39=$N34,$O$39&gt;$O34))),1,"")</f>
        <v/>
      </c>
      <c r="CW34" s="17" t="str">
        <f>IF(AND(Участники!$A34&lt;&gt;"",OR($N$40&gt;$N34,AND($N$40=$N34,$O$40&gt;$O34))),1,"")</f>
        <v/>
      </c>
      <c r="CX34" s="17">
        <f>IF(AND(Участники!$A34&lt;&gt;"",OR($N$41&gt;$N34,AND($N$41=$N34,$O$41&gt;$O34))),1,"")</f>
        <v>1</v>
      </c>
      <c r="CY34" s="17">
        <f>IF(AND(Участники!$A34&lt;&gt;"",OR($N$42&gt;$N34,AND($N$42=$N34,$O$42&gt;$O34))),1,"")</f>
        <v>1</v>
      </c>
      <c r="CZ34" s="17">
        <f>IF(AND(Участники!$A34&lt;&gt;"",OR($N$43&gt;$N34,AND($N$43=$N34,$O$43&gt;$O34))),1,"")</f>
        <v>1</v>
      </c>
      <c r="DA34" s="17">
        <f>IF(AND(Участники!$A34&lt;&gt;"",OR($N$44&gt;$N34,AND($N$44=$N34,$O$44&gt;$O34))),1,"")</f>
        <v>1</v>
      </c>
      <c r="DB34" s="17">
        <f>IF(AND(Участники!$A34&lt;&gt;"",OR($N$45&gt;$N34,AND($N$45=$N34,$O$45&gt;$O34))),1,"")</f>
        <v>1</v>
      </c>
      <c r="DC34" s="17">
        <f>IF(AND(Участники!$A34&lt;&gt;"",OR($N$46&gt;$N34,AND($N$46=$N34,$O$46&gt;$O34))),1,"")</f>
        <v>1</v>
      </c>
      <c r="DD34" s="17">
        <f>IF(AND(Участники!$A34&lt;&gt;"",OR($N$47&gt;$N34,AND($N$47=$N34,$O$47&gt;$O34))),1,"")</f>
        <v>1</v>
      </c>
      <c r="DE34" s="17">
        <f>IF(AND(Участники!$A34&lt;&gt;"",OR($N$48&gt;$N34,AND($N$48=$N34,$O$48&gt;$O34))),1,"")</f>
        <v>1</v>
      </c>
      <c r="DF34" s="17">
        <f>IF(AND(Участники!$A34&lt;&gt;"",OR($N$49&gt;$N34,AND($N$49=$N34,$O$49&gt;$O34))),1,"")</f>
        <v>1</v>
      </c>
      <c r="DG34" s="17">
        <f>IF(AND(Участники!$A34&lt;&gt;"",OR($N$50&gt;$N34,AND($N$50=$N34,$O$50&gt;$O34))),1,"")</f>
        <v>1</v>
      </c>
      <c r="DH34" s="17">
        <f>IF(AND(Участники!$A34&lt;&gt;"",OR($N$51&gt;$N34,AND($N$51=$N34,$O$51&gt;$O34))),1,"")</f>
        <v>1</v>
      </c>
      <c r="DI34" s="17">
        <f>IF(AND(Участники!$A34&lt;&gt;"",OR($N$52&gt;$N34,AND($N$52=$N34,$O$52&gt;$O34))),1,"")</f>
        <v>1</v>
      </c>
      <c r="DJ34" s="17">
        <f>IF(AND(Участники!$A34&lt;&gt;"",OR($N$53&gt;$N34,AND($N$53=$N34,$O$53&gt;$O34))),1,"")</f>
        <v>1</v>
      </c>
      <c r="DK34" s="17">
        <f>IF(AND(Участники!$A34&lt;&gt;"",OR($N$54&gt;$N34,AND($N$54=$N34,$O$54&gt;$O34))),1,"")</f>
        <v>1</v>
      </c>
      <c r="DL34" s="17">
        <f>IF(AND(Участники!$A34&lt;&gt;"",OR($N$55&gt;$N34,AND($N$55=$N34,$O$55&gt;$O34))),1,"")</f>
        <v>1</v>
      </c>
      <c r="DM34" s="17">
        <f>IF(AND(Участники!$A34&lt;&gt;"",OR($N$56&gt;$N34,AND($N$56=$N34,$O$56&gt;$O34))),1,"")</f>
        <v>1</v>
      </c>
      <c r="DN34" s="17">
        <f>IF(AND(Участники!$A34&lt;&gt;"",OR($N$57&gt;$N34,AND($N$57=$N34,$O$57&gt;$O34))),1,"")</f>
        <v>1</v>
      </c>
      <c r="DO34" s="17">
        <f>IF(AND(Участники!$A34&lt;&gt;"",OR($N$58&gt;$N34,AND($N$58=$N34,$O$58&gt;$O34))),1,"")</f>
        <v>1</v>
      </c>
      <c r="DP34" s="17">
        <f>IF(AND(Участники!$A34&lt;&gt;"",OR($N$59&gt;$N34,AND($N$59=$N34,$O$59&gt;$O34))),1,"")</f>
        <v>1</v>
      </c>
      <c r="DQ34" s="17">
        <f>IF(AND(Участники!$A34&lt;&gt;"",OR($N$60&gt;$N34,AND($N$60=$N34,$O$60&gt;$O34))),1,"")</f>
        <v>1</v>
      </c>
    </row>
    <row r="35" spans="1:121" x14ac:dyDescent="0.25">
      <c r="A35" s="30" t="str">
        <f>IF(Участники!A35="","",Участники!A35)</f>
        <v>Умницы+1</v>
      </c>
      <c r="B35" s="52"/>
      <c r="C35" s="52"/>
      <c r="D35" s="52"/>
      <c r="E35" s="52"/>
      <c r="F35" s="64"/>
      <c r="G35" s="52"/>
      <c r="H35" s="52"/>
      <c r="I35" s="52"/>
      <c r="J35" s="52"/>
      <c r="K35" s="52">
        <v>1</v>
      </c>
      <c r="L35" s="52">
        <v>1</v>
      </c>
      <c r="M35" s="52">
        <v>1</v>
      </c>
      <c r="N35" s="31">
        <f>IF(Участники!A35="","",COUNTA(B35:M35))</f>
        <v>3</v>
      </c>
      <c r="O35" s="31">
        <f>IF(Участники!A35="","",SUMPRODUCT(B$8:M$8,B95:M95))</f>
        <v>49</v>
      </c>
      <c r="P35" s="31">
        <f>IF(Участники!A35="","",IF($AR$61+1=Участники!$B$6-CR$61,$AR$61+1,CONCATENATE($AR$61+1,"-",Участники!$B$6-CR$61)))</f>
        <v>20</v>
      </c>
      <c r="T35" s="17" t="str">
        <f>IF(AND(Участники!$A35&lt;&gt;"",OR($N$11&lt;$N35,AND($N$11=$N35,$O$11&lt;$O35))),1,"")</f>
        <v/>
      </c>
      <c r="U35" s="17">
        <f>IF(AND(Участники!$A35&lt;&gt;"",OR($N$12&lt;$N35,AND($N$12=$N35,$O$12&lt;$O35))),1,"")</f>
        <v>1</v>
      </c>
      <c r="V35" s="17" t="str">
        <f>IF(AND(Участники!$A35&lt;&gt;"",OR($N$13&lt;$N35,AND($N$13=$N35,$O$13&lt;$O35))),1,"")</f>
        <v/>
      </c>
      <c r="W35" s="17" t="str">
        <f>IF(AND(Участники!$A35&lt;&gt;"",OR($N$14&lt;$N35,AND($N$14=$N35,$O$14&lt;$O35))),1,"")</f>
        <v/>
      </c>
      <c r="X35" s="17" t="str">
        <f>IF(AND(Участники!$A35&lt;&gt;"",OR($N$15&lt;$N35,AND($N$15=$N35,$O$15&lt;$O35))),1,"")</f>
        <v/>
      </c>
      <c r="Y35" s="17">
        <f>IF(AND(Участники!$A35&lt;&gt;"",OR($N$16&lt;$N35,AND($N$16=$N35,$O$16&lt;$O35))),1,"")</f>
        <v>1</v>
      </c>
      <c r="Z35" s="17" t="str">
        <f>IF(AND(Участники!$A35&lt;&gt;"",OR($N$17&lt;$N35,AND($N$17=$N35,$O$17&lt;$O35))),1,"")</f>
        <v/>
      </c>
      <c r="AA35" s="17">
        <f>IF(AND(Участники!$A35&lt;&gt;"",OR($N$18&lt;$N35,AND($N$18=$N35,$O$18&lt;$O35))),1,"")</f>
        <v>1</v>
      </c>
      <c r="AB35" s="17" t="str">
        <f>IF(AND(Участники!$A35&lt;&gt;"",OR($N$19&lt;$N35,AND($N$19=$N35,$O$19&lt;$O35))),1,"")</f>
        <v/>
      </c>
      <c r="AC35" s="17" t="str">
        <f>IF(AND(Участники!$A35&lt;&gt;"",OR($N$20&lt;$N35,AND($N$20=$N35,$O$20&lt;$O35))),1,"")</f>
        <v/>
      </c>
      <c r="AD35" s="17" t="str">
        <f>IF(AND(Участники!$A35&lt;&gt;"",OR($N$21&lt;$N35,AND($N$21=$N35,$O$21&lt;$O35))),1,"")</f>
        <v/>
      </c>
      <c r="AE35" s="17" t="str">
        <f>IF(AND(Участники!$A35&lt;&gt;"",OR($N$22&lt;$N35,AND($N$22=$N35,$O$22&lt;$O35))),1,"")</f>
        <v/>
      </c>
      <c r="AF35" s="17" t="str">
        <f>IF(AND(Участники!$A35&lt;&gt;"",OR($N$23&lt;$N35,AND($N$23=$N35,$O$23&lt;$O35))),1,"")</f>
        <v/>
      </c>
      <c r="AG35" s="17" t="str">
        <f>IF(AND(Участники!$A35&lt;&gt;"",OR($N$24&lt;$N35,AND($N$24=$N35,$O$24&lt;$O35))),1,"")</f>
        <v/>
      </c>
      <c r="AH35" s="17">
        <f>IF(AND(Участники!$A35&lt;&gt;"",OR($N$25&lt;$N35,AND($N$25=$N35,$O$25&lt;$O35))),1,"")</f>
        <v>1</v>
      </c>
      <c r="AI35" s="17" t="str">
        <f>IF(AND(Участники!$A35&lt;&gt;"",OR($N$26&lt;$N35,AND($N$26=$N35,$O$26&lt;$O35))),1,"")</f>
        <v/>
      </c>
      <c r="AJ35" s="17" t="str">
        <f>IF(AND(Участники!$A35&lt;&gt;"",OR($N$27&lt;$N35,AND($N$27=$N35,$O$27&lt;$O35))),1,"")</f>
        <v/>
      </c>
      <c r="AK35" s="17">
        <f>IF(AND(Участники!$A35&lt;&gt;"",OR($N$28&lt;$N35,AND($N$28=$N35,$O$28&lt;$O35))),1,"")</f>
        <v>1</v>
      </c>
      <c r="AL35" s="17">
        <f>IF(AND(Участники!$A35&lt;&gt;"",OR($N$29&lt;$N35,AND($N$29=$N35,$O$29&lt;$O35))),1,"")</f>
        <v>1</v>
      </c>
      <c r="AM35" s="17" t="str">
        <f>IF(AND(Участники!$A35&lt;&gt;"",OR($N$30&lt;$N35,AND($N$30=$N35,$O$30&lt;$O35))),1,"")</f>
        <v/>
      </c>
      <c r="AN35" s="17">
        <f>IF(AND(Участники!$A35&lt;&gt;"",OR($N$31&lt;$N35,AND($N$31=$N35,$O$31&lt;$O35))),1,"")</f>
        <v>1</v>
      </c>
      <c r="AO35" s="17" t="str">
        <f>IF(AND(Участники!$A35&lt;&gt;"",OR($N$32&lt;$N35,AND($N$32=$N35,$O$32&lt;$O35))),1,"")</f>
        <v/>
      </c>
      <c r="AP35" s="17" t="str">
        <f>IF(AND(Участники!$A35&lt;&gt;"",OR($N$33&lt;$N35,AND($N$33=$N35,$O$33&lt;$O35))),1,"")</f>
        <v/>
      </c>
      <c r="AQ35" s="17" t="str">
        <f>IF(AND(Участники!$A35&lt;&gt;"",OR($N$34&lt;$N35,AND($N$34=$N35,$O$34&lt;$O35))),1,"")</f>
        <v/>
      </c>
      <c r="AR35" s="16" t="str">
        <f>IF(AND(Участники!$A35&lt;&gt;"",OR($N$35&lt;$N35,AND($N$35=$N35,$O$35&lt;$O35))),1,"")</f>
        <v/>
      </c>
      <c r="AS35" s="17">
        <f>IF(AND(Участники!$A35&lt;&gt;"",OR($N$36&lt;$N35,AND($N$36=$N35,$O$36&lt;$O35))),1,"")</f>
        <v>1</v>
      </c>
      <c r="AT35" s="17">
        <f>IF(AND(Участники!$A35&lt;&gt;"",OR($N$37&lt;$N35,AND($N$37=$N35,$O$37&lt;$O35))),1,"")</f>
        <v>1</v>
      </c>
      <c r="AU35" s="17" t="str">
        <f>IF(AND(Участники!$A35&lt;&gt;"",OR($N$38&lt;$N35,AND($N$38=$N35,$O$38&lt;$O35))),1,"")</f>
        <v/>
      </c>
      <c r="AV35" s="17">
        <f>IF(AND(Участники!$A35&lt;&gt;"",OR($N$39&lt;$N35,AND($N$39=$N35,$O$39&lt;$O35))),1,"")</f>
        <v>1</v>
      </c>
      <c r="AW35" s="17" t="str">
        <f>IF(AND(Участники!$A35&lt;&gt;"",OR($N$40&lt;$N35,AND($N$40=$N35,$O$40&lt;$O35))),1,"")</f>
        <v/>
      </c>
      <c r="AX35" s="17" t="str">
        <f>IF(AND(Участники!$A35&lt;&gt;"",OR($N$41&lt;$N35,AND($N$41=$N35,$O$41&lt;$O35))),1,"")</f>
        <v/>
      </c>
      <c r="AY35" s="17" t="str">
        <f>IF(AND(Участники!$A35&lt;&gt;"",OR($N$42&lt;$N35,AND($N$42=$N35,$O$42&lt;$O35))),1,"")</f>
        <v/>
      </c>
      <c r="AZ35" s="17" t="str">
        <f>IF(AND(Участники!$A35&lt;&gt;"",OR($N$43&lt;$N35,AND($N$43=$N35,$O$43&lt;$O35))),1,"")</f>
        <v/>
      </c>
      <c r="BA35" s="17" t="str">
        <f>IF(AND(Участники!$A35&lt;&gt;"",OR($N$44&lt;$N35,AND($N$44=$N35,$O$44&lt;$O35))),1,"")</f>
        <v/>
      </c>
      <c r="BB35" s="17" t="str">
        <f>IF(AND(Участники!$A35&lt;&gt;"",OR($N$45&lt;$N35,AND($N$45=$N35,$O$45&lt;$O35))),1,"")</f>
        <v/>
      </c>
      <c r="BC35" s="17" t="str">
        <f>IF(AND(Участники!$A35&lt;&gt;"",OR($N$46&lt;$N35,AND($N$46=$N35,$O$46&lt;$O35))),1,"")</f>
        <v/>
      </c>
      <c r="BD35" s="17" t="str">
        <f>IF(AND(Участники!$A35&lt;&gt;"",OR($N$47&lt;$N35,AND($N$47=$N35,$O$47&lt;$O35))),1,"")</f>
        <v/>
      </c>
      <c r="BE35" s="17" t="str">
        <f>IF(AND(Участники!$A35&lt;&gt;"",OR($N$48&lt;$N35,AND($N$48=$N35,$O$48&lt;$O35))),1,"")</f>
        <v/>
      </c>
      <c r="BF35" s="17" t="str">
        <f>IF(AND(Участники!$A35&lt;&gt;"",OR($N$49&lt;$N35,AND($N$49=$N35,$O$49&lt;$O35))),1,"")</f>
        <v/>
      </c>
      <c r="BG35" s="17" t="str">
        <f>IF(AND(Участники!$A35&lt;&gt;"",OR($N$50&lt;$N35,AND($N$50=$N35,$O$50&lt;$O35))),1,"")</f>
        <v/>
      </c>
      <c r="BH35" s="17" t="str">
        <f>IF(AND(Участники!$A35&lt;&gt;"",OR($N$51&lt;$N35,AND($N$51=$N35,$O$51&lt;$O35))),1,"")</f>
        <v/>
      </c>
      <c r="BI35" s="17" t="str">
        <f>IF(AND(Участники!$A35&lt;&gt;"",OR($N$52&lt;$N35,AND($N$52=$N35,$O$52&lt;$O35))),1,"")</f>
        <v/>
      </c>
      <c r="BJ35" s="17" t="str">
        <f>IF(AND(Участники!$A35&lt;&gt;"",OR($N$53&lt;$N35,AND($N$53=$N35,$O$53&lt;$O35))),1,"")</f>
        <v/>
      </c>
      <c r="BK35" s="17" t="str">
        <f>IF(AND(Участники!$A35&lt;&gt;"",OR($N$54&lt;$N35,AND($N$54=$N35,$O$54&lt;$O35))),1,"")</f>
        <v/>
      </c>
      <c r="BL35" s="17" t="str">
        <f>IF(AND(Участники!$A35&lt;&gt;"",OR($N$55&lt;$N35,AND($N$55=$N35,$O$55&lt;$O35))),1,"")</f>
        <v/>
      </c>
      <c r="BM35" s="17" t="str">
        <f>IF(AND(Участники!$A35&lt;&gt;"",OR($N$56&lt;$N35,AND($N$56=$N35,$O$56&lt;$O35))),1,"")</f>
        <v/>
      </c>
      <c r="BN35" s="17" t="str">
        <f>IF(AND(Участники!$A35&lt;&gt;"",OR($N$57&lt;$N35,AND($N$57=$N35,$O$57&lt;$O35))),1,"")</f>
        <v/>
      </c>
      <c r="BO35" s="17" t="str">
        <f>IF(AND(Участники!$A35&lt;&gt;"",OR($N$58&lt;$N35,AND($N$58=$N35,$O$58&lt;$O35))),1,"")</f>
        <v/>
      </c>
      <c r="BP35" s="17" t="str">
        <f>IF(AND(Участники!$A35&lt;&gt;"",OR($N$59&lt;$N35,AND($N$59=$N35,$O$59&lt;$O35))),1,"")</f>
        <v/>
      </c>
      <c r="BQ35" s="17" t="str">
        <f>IF(AND(Участники!$A35&lt;&gt;"",OR($N$60&lt;$N35,AND($N$60=$N35,$O$60&lt;$O35))),1,"")</f>
        <v/>
      </c>
      <c r="BT35" s="17">
        <f>IF(AND(Участники!$A35&lt;&gt;"",OR($N$11&gt;$N35,AND($N$11=$N35,$O$11&gt;$O35))),1,"")</f>
        <v>1</v>
      </c>
      <c r="BU35" s="17" t="str">
        <f>IF(AND(Участники!$A35&lt;&gt;"",OR($N$12&gt;$N35,AND($N$12=$N35,$O$12&gt;$O35))),1,"")</f>
        <v/>
      </c>
      <c r="BV35" s="17">
        <f>IF(AND(Участники!$A35&lt;&gt;"",OR($N$13&gt;$N35,AND($N$13=$N35,$O$13&gt;$O35))),1,"")</f>
        <v>1</v>
      </c>
      <c r="BW35" s="17">
        <f>IF(AND(Участники!$A35&lt;&gt;"",OR($N$14&gt;$N35,AND($N$14=$N35,$O$14&gt;$O35))),1,"")</f>
        <v>1</v>
      </c>
      <c r="BX35" s="17">
        <f>IF(AND(Участники!$A35&lt;&gt;"",OR($N$15&gt;$N35,AND($N$15=$N35,$O$15&gt;$O35))),1,"")</f>
        <v>1</v>
      </c>
      <c r="BY35" s="17" t="str">
        <f>IF(AND(Участники!$A35&lt;&gt;"",OR($N$16&gt;$N35,AND($N$16=$N35,$O$16&gt;$O35))),1,"")</f>
        <v/>
      </c>
      <c r="BZ35" s="17">
        <f>IF(AND(Участники!$A35&lt;&gt;"",OR($N$17&gt;$N35,AND($N$17=$N35,$O$17&gt;$O35))),1,"")</f>
        <v>1</v>
      </c>
      <c r="CA35" s="17" t="str">
        <f>IF(AND(Участники!$A35&lt;&gt;"",OR($N$18&gt;$N35,AND($N$18=$N35,$O$18&gt;$O35))),1,"")</f>
        <v/>
      </c>
      <c r="CB35" s="17">
        <f>IF(AND(Участники!$A35&lt;&gt;"",OR($N$19&gt;$N35,AND($N$19=$N35,$O$19&gt;$O35))),1,"")</f>
        <v>1</v>
      </c>
      <c r="CC35" s="17">
        <f>IF(AND(Участники!$A35&lt;&gt;"",OR($N$20&gt;$N35,AND($N$20=$N35,$O$20&gt;$O35))),1,"")</f>
        <v>1</v>
      </c>
      <c r="CD35" s="17">
        <f>IF(AND(Участники!$A35&lt;&gt;"",OR($N$21&gt;$N35,AND($N$21=$N35,$O$21&gt;$O35))),1,"")</f>
        <v>1</v>
      </c>
      <c r="CE35" s="17">
        <f>IF(AND(Участники!$A35&lt;&gt;"",OR($N$22&gt;$N35,AND($N$22=$N35,$O$22&gt;$O35))),1,"")</f>
        <v>1</v>
      </c>
      <c r="CF35" s="17">
        <f>IF(AND(Участники!$A35&lt;&gt;"",OR($N$23&gt;$N35,AND($N$23=$N35,$O$23&gt;$O35))),1,"")</f>
        <v>1</v>
      </c>
      <c r="CG35" s="17">
        <f>IF(AND(Участники!$A35&lt;&gt;"",OR($N$24&gt;$N35,AND($N$24=$N35,$O$24&gt;$O35))),1,"")</f>
        <v>1</v>
      </c>
      <c r="CH35" s="17" t="str">
        <f>IF(AND(Участники!$A35&lt;&gt;"",OR($N$25&gt;$N35,AND($N$25=$N35,$O$25&gt;$O35))),1,"")</f>
        <v/>
      </c>
      <c r="CI35" s="17">
        <f>IF(AND(Участники!$A35&lt;&gt;"",OR($N$26&gt;$N35,AND($N$26=$N35,$O$26&gt;$O35))),1,"")</f>
        <v>1</v>
      </c>
      <c r="CJ35" s="17">
        <f>IF(AND(Участники!$A35&lt;&gt;"",OR($N$27&gt;$N35,AND($N$27=$N35,$O$27&gt;$O35))),1,"")</f>
        <v>1</v>
      </c>
      <c r="CK35" s="17" t="str">
        <f>IF(AND(Участники!$A35&lt;&gt;"",OR($N$28&gt;$N35,AND($N$28=$N35,$O$28&gt;$O35))),1,"")</f>
        <v/>
      </c>
      <c r="CL35" s="17" t="str">
        <f>IF(AND(Участники!$A35&lt;&gt;"",OR($N$29&gt;$N35,AND($N$29=$N35,$O$29&gt;$O35))),1,"")</f>
        <v/>
      </c>
      <c r="CM35" s="17">
        <f>IF(AND(Участники!$A35&lt;&gt;"",OR($N$30&gt;$N35,AND($N$30=$N35,$O$30&gt;$O35))),1,"")</f>
        <v>1</v>
      </c>
      <c r="CN35" s="17" t="str">
        <f>IF(AND(Участники!$A35&lt;&gt;"",OR($N$31&gt;$N35,AND($N$31=$N35,$O$31&gt;$O35))),1,"")</f>
        <v/>
      </c>
      <c r="CO35" s="17">
        <f>IF(AND(Участники!$A35&lt;&gt;"",OR($N$32&gt;$N35,AND($N$32=$N35,$O$32&gt;$O35))),1,"")</f>
        <v>1</v>
      </c>
      <c r="CP35" s="17">
        <f>IF(AND(Участники!$A35&lt;&gt;"",OR($N$33&gt;$N35,AND($N$33=$N35,$O$33&gt;$O35))),1,"")</f>
        <v>1</v>
      </c>
      <c r="CQ35" s="17">
        <f>IF(AND(Участники!$A35&lt;&gt;"",OR($N$34&gt;$N35,AND($N$34=$N35,$O$34&gt;$O35))),1,"")</f>
        <v>1</v>
      </c>
      <c r="CR35" s="16" t="str">
        <f>IF(AND(Участники!$A35&lt;&gt;"",OR($N$35&gt;$N35,AND($N$35=$N35,$O$35&gt;$O35))),1,"")</f>
        <v/>
      </c>
      <c r="CS35" s="17" t="str">
        <f>IF(AND(Участники!$A35&lt;&gt;"",OR($N$36&gt;$N35,AND($N$36=$N35,$O$36&gt;$O35))),1,"")</f>
        <v/>
      </c>
      <c r="CT35" s="17" t="str">
        <f>IF(AND(Участники!$A35&lt;&gt;"",OR($N$37&gt;$N35,AND($N$37=$N35,$O$37&gt;$O35))),1,"")</f>
        <v/>
      </c>
      <c r="CU35" s="17">
        <f>IF(AND(Участники!$A35&lt;&gt;"",OR($N$38&gt;$N35,AND($N$38=$N35,$O$38&gt;$O35))),1,"")</f>
        <v>1</v>
      </c>
      <c r="CV35" s="17" t="str">
        <f>IF(AND(Участники!$A35&lt;&gt;"",OR($N$39&gt;$N35,AND($N$39=$N35,$O$39&gt;$O35))),1,"")</f>
        <v/>
      </c>
      <c r="CW35" s="17">
        <f>IF(AND(Участники!$A35&lt;&gt;"",OR($N$40&gt;$N35,AND($N$40=$N35,$O$40&gt;$O35))),1,"")</f>
        <v>1</v>
      </c>
      <c r="CX35" s="17">
        <f>IF(AND(Участники!$A35&lt;&gt;"",OR($N$41&gt;$N35,AND($N$41=$N35,$O$41&gt;$O35))),1,"")</f>
        <v>1</v>
      </c>
      <c r="CY35" s="17">
        <f>IF(AND(Участники!$A35&lt;&gt;"",OR($N$42&gt;$N35,AND($N$42=$N35,$O$42&gt;$O35))),1,"")</f>
        <v>1</v>
      </c>
      <c r="CZ35" s="17">
        <f>IF(AND(Участники!$A35&lt;&gt;"",OR($N$43&gt;$N35,AND($N$43=$N35,$O$43&gt;$O35))),1,"")</f>
        <v>1</v>
      </c>
      <c r="DA35" s="17">
        <f>IF(AND(Участники!$A35&lt;&gt;"",OR($N$44&gt;$N35,AND($N$44=$N35,$O$44&gt;$O35))),1,"")</f>
        <v>1</v>
      </c>
      <c r="DB35" s="17">
        <f>IF(AND(Участники!$A35&lt;&gt;"",OR($N$45&gt;$N35,AND($N$45=$N35,$O$45&gt;$O35))),1,"")</f>
        <v>1</v>
      </c>
      <c r="DC35" s="17">
        <f>IF(AND(Участники!$A35&lt;&gt;"",OR($N$46&gt;$N35,AND($N$46=$N35,$O$46&gt;$O35))),1,"")</f>
        <v>1</v>
      </c>
      <c r="DD35" s="17">
        <f>IF(AND(Участники!$A35&lt;&gt;"",OR($N$47&gt;$N35,AND($N$47=$N35,$O$47&gt;$O35))),1,"")</f>
        <v>1</v>
      </c>
      <c r="DE35" s="17">
        <f>IF(AND(Участники!$A35&lt;&gt;"",OR($N$48&gt;$N35,AND($N$48=$N35,$O$48&gt;$O35))),1,"")</f>
        <v>1</v>
      </c>
      <c r="DF35" s="17">
        <f>IF(AND(Участники!$A35&lt;&gt;"",OR($N$49&gt;$N35,AND($N$49=$N35,$O$49&gt;$O35))),1,"")</f>
        <v>1</v>
      </c>
      <c r="DG35" s="17">
        <f>IF(AND(Участники!$A35&lt;&gt;"",OR($N$50&gt;$N35,AND($N$50=$N35,$O$50&gt;$O35))),1,"")</f>
        <v>1</v>
      </c>
      <c r="DH35" s="17">
        <f>IF(AND(Участники!$A35&lt;&gt;"",OR($N$51&gt;$N35,AND($N$51=$N35,$O$51&gt;$O35))),1,"")</f>
        <v>1</v>
      </c>
      <c r="DI35" s="17">
        <f>IF(AND(Участники!$A35&lt;&gt;"",OR($N$52&gt;$N35,AND($N$52=$N35,$O$52&gt;$O35))),1,"")</f>
        <v>1</v>
      </c>
      <c r="DJ35" s="17">
        <f>IF(AND(Участники!$A35&lt;&gt;"",OR($N$53&gt;$N35,AND($N$53=$N35,$O$53&gt;$O35))),1,"")</f>
        <v>1</v>
      </c>
      <c r="DK35" s="17">
        <f>IF(AND(Участники!$A35&lt;&gt;"",OR($N$54&gt;$N35,AND($N$54=$N35,$O$54&gt;$O35))),1,"")</f>
        <v>1</v>
      </c>
      <c r="DL35" s="17">
        <f>IF(AND(Участники!$A35&lt;&gt;"",OR($N$55&gt;$N35,AND($N$55=$N35,$O$55&gt;$O35))),1,"")</f>
        <v>1</v>
      </c>
      <c r="DM35" s="17">
        <f>IF(AND(Участники!$A35&lt;&gt;"",OR($N$56&gt;$N35,AND($N$56=$N35,$O$56&gt;$O35))),1,"")</f>
        <v>1</v>
      </c>
      <c r="DN35" s="17">
        <f>IF(AND(Участники!$A35&lt;&gt;"",OR($N$57&gt;$N35,AND($N$57=$N35,$O$57&gt;$O35))),1,"")</f>
        <v>1</v>
      </c>
      <c r="DO35" s="17">
        <f>IF(AND(Участники!$A35&lt;&gt;"",OR($N$58&gt;$N35,AND($N$58=$N35,$O$58&gt;$O35))),1,"")</f>
        <v>1</v>
      </c>
      <c r="DP35" s="17">
        <f>IF(AND(Участники!$A35&lt;&gt;"",OR($N$59&gt;$N35,AND($N$59=$N35,$O$59&gt;$O35))),1,"")</f>
        <v>1</v>
      </c>
      <c r="DQ35" s="17">
        <f>IF(AND(Участники!$A35&lt;&gt;"",OR($N$60&gt;$N35,AND($N$60=$N35,$O$60&gt;$O35))),1,"")</f>
        <v>1</v>
      </c>
    </row>
    <row r="36" spans="1:121" x14ac:dyDescent="0.25">
      <c r="A36" s="29" t="str">
        <f>IF(Участники!A36="","",Участники!A36)</f>
        <v xml:space="preserve">Кайфарсис </v>
      </c>
      <c r="B36" s="52"/>
      <c r="C36" s="52"/>
      <c r="D36" s="52"/>
      <c r="E36" s="52"/>
      <c r="F36" s="64"/>
      <c r="G36" s="52"/>
      <c r="H36" s="52"/>
      <c r="I36" s="52"/>
      <c r="J36" s="52"/>
      <c r="K36" s="52"/>
      <c r="L36" s="52">
        <v>1</v>
      </c>
      <c r="M36" s="52"/>
      <c r="N36" s="15">
        <f>IF(Участники!A36="","",COUNTA(B36:M36))</f>
        <v>1</v>
      </c>
      <c r="O36" s="15">
        <f>IF(Участники!A36="","",SUMPRODUCT(B$8:M$8,B96:M96))</f>
        <v>15</v>
      </c>
      <c r="P36" s="15" t="str">
        <f>IF(Участники!A36="","",IF($AS$61+1=Участники!$B$6-CS$61,$AS$61+1,CONCATENATE($AS$61+1,"-",Участники!$B$6-CS$61)))</f>
        <v>29-30</v>
      </c>
      <c r="T36" s="17" t="str">
        <f>IF(AND(Участники!$A36&lt;&gt;"",OR($N$11&lt;$N36,AND($N$11=$N36,$O$11&lt;$O36))),1,"")</f>
        <v/>
      </c>
      <c r="U36" s="17" t="str">
        <f>IF(AND(Участники!$A36&lt;&gt;"",OR($N$12&lt;$N36,AND($N$12=$N36,$O$12&lt;$O36))),1,"")</f>
        <v/>
      </c>
      <c r="V36" s="17" t="str">
        <f>IF(AND(Участники!$A36&lt;&gt;"",OR($N$13&lt;$N36,AND($N$13=$N36,$O$13&lt;$O36))),1,"")</f>
        <v/>
      </c>
      <c r="W36" s="17" t="str">
        <f>IF(AND(Участники!$A36&lt;&gt;"",OR($N$14&lt;$N36,AND($N$14=$N36,$O$14&lt;$O36))),1,"")</f>
        <v/>
      </c>
      <c r="X36" s="17" t="str">
        <f>IF(AND(Участники!$A36&lt;&gt;"",OR($N$15&lt;$N36,AND($N$15=$N36,$O$15&lt;$O36))),1,"")</f>
        <v/>
      </c>
      <c r="Y36" s="17" t="str">
        <f>IF(AND(Участники!$A36&lt;&gt;"",OR($N$16&lt;$N36,AND($N$16=$N36,$O$16&lt;$O36))),1,"")</f>
        <v/>
      </c>
      <c r="Z36" s="17" t="str">
        <f>IF(AND(Участники!$A36&lt;&gt;"",OR($N$17&lt;$N36,AND($N$17=$N36,$O$17&lt;$O36))),1,"")</f>
        <v/>
      </c>
      <c r="AA36" s="17" t="str">
        <f>IF(AND(Участники!$A36&lt;&gt;"",OR($N$18&lt;$N36,AND($N$18=$N36,$O$18&lt;$O36))),1,"")</f>
        <v/>
      </c>
      <c r="AB36" s="17" t="str">
        <f>IF(AND(Участники!$A36&lt;&gt;"",OR($N$19&lt;$N36,AND($N$19=$N36,$O$19&lt;$O36))),1,"")</f>
        <v/>
      </c>
      <c r="AC36" s="17" t="str">
        <f>IF(AND(Участники!$A36&lt;&gt;"",OR($N$20&lt;$N36,AND($N$20=$N36,$O$20&lt;$O36))),1,"")</f>
        <v/>
      </c>
      <c r="AD36" s="17" t="str">
        <f>IF(AND(Участники!$A36&lt;&gt;"",OR($N$21&lt;$N36,AND($N$21=$N36,$O$21&lt;$O36))),1,"")</f>
        <v/>
      </c>
      <c r="AE36" s="17" t="str">
        <f>IF(AND(Участники!$A36&lt;&gt;"",OR($N$22&lt;$N36,AND($N$22=$N36,$O$22&lt;$O36))),1,"")</f>
        <v/>
      </c>
      <c r="AF36" s="17" t="str">
        <f>IF(AND(Участники!$A36&lt;&gt;"",OR($N$23&lt;$N36,AND($N$23=$N36,$O$23&lt;$O36))),1,"")</f>
        <v/>
      </c>
      <c r="AG36" s="17" t="str">
        <f>IF(AND(Участники!$A36&lt;&gt;"",OR($N$24&lt;$N36,AND($N$24=$N36,$O$24&lt;$O36))),1,"")</f>
        <v/>
      </c>
      <c r="AH36" s="17" t="str">
        <f>IF(AND(Участники!$A36&lt;&gt;"",OR($N$25&lt;$N36,AND($N$25=$N36,$O$25&lt;$O36))),1,"")</f>
        <v/>
      </c>
      <c r="AI36" s="17" t="str">
        <f>IF(AND(Участники!$A36&lt;&gt;"",OR($N$26&lt;$N36,AND($N$26=$N36,$O$26&lt;$O36))),1,"")</f>
        <v/>
      </c>
      <c r="AJ36" s="17" t="str">
        <f>IF(AND(Участники!$A36&lt;&gt;"",OR($N$27&lt;$N36,AND($N$27=$N36,$O$27&lt;$O36))),1,"")</f>
        <v/>
      </c>
      <c r="AK36" s="17" t="str">
        <f>IF(AND(Участники!$A36&lt;&gt;"",OR($N$28&lt;$N36,AND($N$28=$N36,$O$28&lt;$O36))),1,"")</f>
        <v/>
      </c>
      <c r="AL36" s="17" t="str">
        <f>IF(AND(Участники!$A36&lt;&gt;"",OR($N$29&lt;$N36,AND($N$29=$N36,$O$29&lt;$O36))),1,"")</f>
        <v/>
      </c>
      <c r="AM36" s="17" t="str">
        <f>IF(AND(Участники!$A36&lt;&gt;"",OR($N$30&lt;$N36,AND($N$30=$N36,$O$30&lt;$O36))),1,"")</f>
        <v/>
      </c>
      <c r="AN36" s="17" t="str">
        <f>IF(AND(Участники!$A36&lt;&gt;"",OR($N$31&lt;$N36,AND($N$31=$N36,$O$31&lt;$O36))),1,"")</f>
        <v/>
      </c>
      <c r="AO36" s="17" t="str">
        <f>IF(AND(Участники!$A36&lt;&gt;"",OR($N$32&lt;$N36,AND($N$32=$N36,$O$32&lt;$O36))),1,"")</f>
        <v/>
      </c>
      <c r="AP36" s="17" t="str">
        <f>IF(AND(Участники!$A36&lt;&gt;"",OR($N$33&lt;$N36,AND($N$33=$N36,$O$33&lt;$O36))),1,"")</f>
        <v/>
      </c>
      <c r="AQ36" s="17" t="str">
        <f>IF(AND(Участники!$A36&lt;&gt;"",OR($N$34&lt;$N36,AND($N$34=$N36,$O$34&lt;$O36))),1,"")</f>
        <v/>
      </c>
      <c r="AR36" s="17" t="str">
        <f>IF(AND(Участники!$A36&lt;&gt;"",OR($N$35&lt;$N36,AND($N$35=$N36,$O$35&lt;$O36))),1,"")</f>
        <v/>
      </c>
      <c r="AS36" s="16" t="str">
        <f>IF(AND(Участники!$A36&lt;&gt;"",OR($N$36&lt;$N36,AND($N$36=$N36,$O$36&lt;$O36))),1,"")</f>
        <v/>
      </c>
      <c r="AT36" s="17" t="str">
        <f>IF(AND(Участники!$A36&lt;&gt;"",OR($N$37&lt;$N36,AND($N$37=$N36,$O$37&lt;$O36))),1,"")</f>
        <v/>
      </c>
      <c r="AU36" s="17" t="str">
        <f>IF(AND(Участники!$A36&lt;&gt;"",OR($N$38&lt;$N36,AND($N$38=$N36,$O$38&lt;$O36))),1,"")</f>
        <v/>
      </c>
      <c r="AV36" s="17" t="str">
        <f>IF(AND(Участники!$A36&lt;&gt;"",OR($N$39&lt;$N36,AND($N$39=$N36,$O$39&lt;$O36))),1,"")</f>
        <v/>
      </c>
      <c r="AW36" s="17" t="str">
        <f>IF(AND(Участники!$A36&lt;&gt;"",OR($N$40&lt;$N36,AND($N$40=$N36,$O$40&lt;$O36))),1,"")</f>
        <v/>
      </c>
      <c r="AX36" s="17" t="str">
        <f>IF(AND(Участники!$A36&lt;&gt;"",OR($N$41&lt;$N36,AND($N$41=$N36,$O$41&lt;$O36))),1,"")</f>
        <v/>
      </c>
      <c r="AY36" s="17" t="str">
        <f>IF(AND(Участники!$A36&lt;&gt;"",OR($N$42&lt;$N36,AND($N$42=$N36,$O$42&lt;$O36))),1,"")</f>
        <v/>
      </c>
      <c r="AZ36" s="17" t="str">
        <f>IF(AND(Участники!$A36&lt;&gt;"",OR($N$43&lt;$N36,AND($N$43=$N36,$O$43&lt;$O36))),1,"")</f>
        <v/>
      </c>
      <c r="BA36" s="17" t="str">
        <f>IF(AND(Участники!$A36&lt;&gt;"",OR($N$44&lt;$N36,AND($N$44=$N36,$O$44&lt;$O36))),1,"")</f>
        <v/>
      </c>
      <c r="BB36" s="17" t="str">
        <f>IF(AND(Участники!$A36&lt;&gt;"",OR($N$45&lt;$N36,AND($N$45=$N36,$O$45&lt;$O36))),1,"")</f>
        <v/>
      </c>
      <c r="BC36" s="17" t="str">
        <f>IF(AND(Участники!$A36&lt;&gt;"",OR($N$46&lt;$N36,AND($N$46=$N36,$O$46&lt;$O36))),1,"")</f>
        <v/>
      </c>
      <c r="BD36" s="17" t="str">
        <f>IF(AND(Участники!$A36&lt;&gt;"",OR($N$47&lt;$N36,AND($N$47=$N36,$O$47&lt;$O36))),1,"")</f>
        <v/>
      </c>
      <c r="BE36" s="17" t="str">
        <f>IF(AND(Участники!$A36&lt;&gt;"",OR($N$48&lt;$N36,AND($N$48=$N36,$O$48&lt;$O36))),1,"")</f>
        <v/>
      </c>
      <c r="BF36" s="17" t="str">
        <f>IF(AND(Участники!$A36&lt;&gt;"",OR($N$49&lt;$N36,AND($N$49=$N36,$O$49&lt;$O36))),1,"")</f>
        <v/>
      </c>
      <c r="BG36" s="17" t="str">
        <f>IF(AND(Участники!$A36&lt;&gt;"",OR($N$50&lt;$N36,AND($N$50=$N36,$O$50&lt;$O36))),1,"")</f>
        <v/>
      </c>
      <c r="BH36" s="17" t="str">
        <f>IF(AND(Участники!$A36&lt;&gt;"",OR($N$51&lt;$N36,AND($N$51=$N36,$O$51&lt;$O36))),1,"")</f>
        <v/>
      </c>
      <c r="BI36" s="17" t="str">
        <f>IF(AND(Участники!$A36&lt;&gt;"",OR($N$52&lt;$N36,AND($N$52=$N36,$O$52&lt;$O36))),1,"")</f>
        <v/>
      </c>
      <c r="BJ36" s="17" t="str">
        <f>IF(AND(Участники!$A36&lt;&gt;"",OR($N$53&lt;$N36,AND($N$53=$N36,$O$53&lt;$O36))),1,"")</f>
        <v/>
      </c>
      <c r="BK36" s="17" t="str">
        <f>IF(AND(Участники!$A36&lt;&gt;"",OR($N$54&lt;$N36,AND($N$54=$N36,$O$54&lt;$O36))),1,"")</f>
        <v/>
      </c>
      <c r="BL36" s="17" t="str">
        <f>IF(AND(Участники!$A36&lt;&gt;"",OR($N$55&lt;$N36,AND($N$55=$N36,$O$55&lt;$O36))),1,"")</f>
        <v/>
      </c>
      <c r="BM36" s="17" t="str">
        <f>IF(AND(Участники!$A36&lt;&gt;"",OR($N$56&lt;$N36,AND($N$56=$N36,$O$56&lt;$O36))),1,"")</f>
        <v/>
      </c>
      <c r="BN36" s="17" t="str">
        <f>IF(AND(Участники!$A36&lt;&gt;"",OR($N$57&lt;$N36,AND($N$57=$N36,$O$57&lt;$O36))),1,"")</f>
        <v/>
      </c>
      <c r="BO36" s="17" t="str">
        <f>IF(AND(Участники!$A36&lt;&gt;"",OR($N$58&lt;$N36,AND($N$58=$N36,$O$58&lt;$O36))),1,"")</f>
        <v/>
      </c>
      <c r="BP36" s="17" t="str">
        <f>IF(AND(Участники!$A36&lt;&gt;"",OR($N$59&lt;$N36,AND($N$59=$N36,$O$59&lt;$O36))),1,"")</f>
        <v/>
      </c>
      <c r="BQ36" s="17" t="str">
        <f>IF(AND(Участники!$A36&lt;&gt;"",OR($N$60&lt;$N36,AND($N$60=$N36,$O$60&lt;$O36))),1,"")</f>
        <v/>
      </c>
      <c r="BT36" s="17">
        <f>IF(AND(Участники!$A36&lt;&gt;"",OR($N$11&gt;$N36,AND($N$11=$N36,$O$11&gt;$O36))),1,"")</f>
        <v>1</v>
      </c>
      <c r="BU36" s="17">
        <f>IF(AND(Участники!$A36&lt;&gt;"",OR($N$12&gt;$N36,AND($N$12=$N36,$O$12&gt;$O36))),1,"")</f>
        <v>1</v>
      </c>
      <c r="BV36" s="17">
        <f>IF(AND(Участники!$A36&lt;&gt;"",OR($N$13&gt;$N36,AND($N$13=$N36,$O$13&gt;$O36))),1,"")</f>
        <v>1</v>
      </c>
      <c r="BW36" s="17">
        <f>IF(AND(Участники!$A36&lt;&gt;"",OR($N$14&gt;$N36,AND($N$14=$N36,$O$14&gt;$O36))),1,"")</f>
        <v>1</v>
      </c>
      <c r="BX36" s="17">
        <f>IF(AND(Участники!$A36&lt;&gt;"",OR($N$15&gt;$N36,AND($N$15=$N36,$O$15&gt;$O36))),1,"")</f>
        <v>1</v>
      </c>
      <c r="BY36" s="17" t="str">
        <f>IF(AND(Участники!$A36&lt;&gt;"",OR($N$16&gt;$N36,AND($N$16=$N36,$O$16&gt;$O36))),1,"")</f>
        <v/>
      </c>
      <c r="BZ36" s="17">
        <f>IF(AND(Участники!$A36&lt;&gt;"",OR($N$17&gt;$N36,AND($N$17=$N36,$O$17&gt;$O36))),1,"")</f>
        <v>1</v>
      </c>
      <c r="CA36" s="17">
        <f>IF(AND(Участники!$A36&lt;&gt;"",OR($N$18&gt;$N36,AND($N$18=$N36,$O$18&gt;$O36))),1,"")</f>
        <v>1</v>
      </c>
      <c r="CB36" s="17">
        <f>IF(AND(Участники!$A36&lt;&gt;"",OR($N$19&gt;$N36,AND($N$19=$N36,$O$19&gt;$O36))),1,"")</f>
        <v>1</v>
      </c>
      <c r="CC36" s="17">
        <f>IF(AND(Участники!$A36&lt;&gt;"",OR($N$20&gt;$N36,AND($N$20=$N36,$O$20&gt;$O36))),1,"")</f>
        <v>1</v>
      </c>
      <c r="CD36" s="17">
        <f>IF(AND(Участники!$A36&lt;&gt;"",OR($N$21&gt;$N36,AND($N$21=$N36,$O$21&gt;$O36))),1,"")</f>
        <v>1</v>
      </c>
      <c r="CE36" s="17">
        <f>IF(AND(Участники!$A36&lt;&gt;"",OR($N$22&gt;$N36,AND($N$22=$N36,$O$22&gt;$O36))),1,"")</f>
        <v>1</v>
      </c>
      <c r="CF36" s="17">
        <f>IF(AND(Участники!$A36&lt;&gt;"",OR($N$23&gt;$N36,AND($N$23=$N36,$O$23&gt;$O36))),1,"")</f>
        <v>1</v>
      </c>
      <c r="CG36" s="17">
        <f>IF(AND(Участники!$A36&lt;&gt;"",OR($N$24&gt;$N36,AND($N$24=$N36,$O$24&gt;$O36))),1,"")</f>
        <v>1</v>
      </c>
      <c r="CH36" s="17">
        <f>IF(AND(Участники!$A36&lt;&gt;"",OR($N$25&gt;$N36,AND($N$25=$N36,$O$25&gt;$O36))),1,"")</f>
        <v>1</v>
      </c>
      <c r="CI36" s="17">
        <f>IF(AND(Участники!$A36&lt;&gt;"",OR($N$26&gt;$N36,AND($N$26=$N36,$O$26&gt;$O36))),1,"")</f>
        <v>1</v>
      </c>
      <c r="CJ36" s="17">
        <f>IF(AND(Участники!$A36&lt;&gt;"",OR($N$27&gt;$N36,AND($N$27=$N36,$O$27&gt;$O36))),1,"")</f>
        <v>1</v>
      </c>
      <c r="CK36" s="17">
        <f>IF(AND(Участники!$A36&lt;&gt;"",OR($N$28&gt;$N36,AND($N$28=$N36,$O$28&gt;$O36))),1,"")</f>
        <v>1</v>
      </c>
      <c r="CL36" s="17">
        <f>IF(AND(Участники!$A36&lt;&gt;"",OR($N$29&gt;$N36,AND($N$29=$N36,$O$29&gt;$O36))),1,"")</f>
        <v>1</v>
      </c>
      <c r="CM36" s="17">
        <f>IF(AND(Участники!$A36&lt;&gt;"",OR($N$30&gt;$N36,AND($N$30=$N36,$O$30&gt;$O36))),1,"")</f>
        <v>1</v>
      </c>
      <c r="CN36" s="17">
        <f>IF(AND(Участники!$A36&lt;&gt;"",OR($N$31&gt;$N36,AND($N$31=$N36,$O$31&gt;$O36))),1,"")</f>
        <v>1</v>
      </c>
      <c r="CO36" s="17">
        <f>IF(AND(Участники!$A36&lt;&gt;"",OR($N$32&gt;$N36,AND($N$32=$N36,$O$32&gt;$O36))),1,"")</f>
        <v>1</v>
      </c>
      <c r="CP36" s="17">
        <f>IF(AND(Участники!$A36&lt;&gt;"",OR($N$33&gt;$N36,AND($N$33=$N36,$O$33&gt;$O36))),1,"")</f>
        <v>1</v>
      </c>
      <c r="CQ36" s="17">
        <f>IF(AND(Участники!$A36&lt;&gt;"",OR($N$34&gt;$N36,AND($N$34=$N36,$O$34&gt;$O36))),1,"")</f>
        <v>1</v>
      </c>
      <c r="CR36" s="17">
        <f>IF(AND(Участники!$A36&lt;&gt;"",OR($N$35&gt;$N36,AND($N$35=$N36,$O$35&gt;$O36))),1,"")</f>
        <v>1</v>
      </c>
      <c r="CS36" s="16" t="str">
        <f>IF(AND(Участники!$A36&lt;&gt;"",OR($N$36&gt;$N36,AND($N$36=$N36,$O$36&gt;$O36))),1,"")</f>
        <v/>
      </c>
      <c r="CT36" s="17">
        <f>IF(AND(Участники!$A36&lt;&gt;"",OR($N$37&gt;$N36,AND($N$37=$N36,$O$37&gt;$O36))),1,"")</f>
        <v>1</v>
      </c>
      <c r="CU36" s="17">
        <f>IF(AND(Участники!$A36&lt;&gt;"",OR($N$38&gt;$N36,AND($N$38=$N36,$O$38&gt;$O36))),1,"")</f>
        <v>1</v>
      </c>
      <c r="CV36" s="17">
        <f>IF(AND(Участники!$A36&lt;&gt;"",OR($N$39&gt;$N36,AND($N$39=$N36,$O$39&gt;$O36))),1,"")</f>
        <v>1</v>
      </c>
      <c r="CW36" s="17">
        <f>IF(AND(Участники!$A36&lt;&gt;"",OR($N$40&gt;$N36,AND($N$40=$N36,$O$40&gt;$O36))),1,"")</f>
        <v>1</v>
      </c>
      <c r="CX36" s="17">
        <f>IF(AND(Участники!$A36&lt;&gt;"",OR($N$41&gt;$N36,AND($N$41=$N36,$O$41&gt;$O36))),1,"")</f>
        <v>1</v>
      </c>
      <c r="CY36" s="17">
        <f>IF(AND(Участники!$A36&lt;&gt;"",OR($N$42&gt;$N36,AND($N$42=$N36,$O$42&gt;$O36))),1,"")</f>
        <v>1</v>
      </c>
      <c r="CZ36" s="17">
        <f>IF(AND(Участники!$A36&lt;&gt;"",OR($N$43&gt;$N36,AND($N$43=$N36,$O$43&gt;$O36))),1,"")</f>
        <v>1</v>
      </c>
      <c r="DA36" s="17">
        <f>IF(AND(Участники!$A36&lt;&gt;"",OR($N$44&gt;$N36,AND($N$44=$N36,$O$44&gt;$O36))),1,"")</f>
        <v>1</v>
      </c>
      <c r="DB36" s="17">
        <f>IF(AND(Участники!$A36&lt;&gt;"",OR($N$45&gt;$N36,AND($N$45=$N36,$O$45&gt;$O36))),1,"")</f>
        <v>1</v>
      </c>
      <c r="DC36" s="17">
        <f>IF(AND(Участники!$A36&lt;&gt;"",OR($N$46&gt;$N36,AND($N$46=$N36,$O$46&gt;$O36))),1,"")</f>
        <v>1</v>
      </c>
      <c r="DD36" s="17">
        <f>IF(AND(Участники!$A36&lt;&gt;"",OR($N$47&gt;$N36,AND($N$47=$N36,$O$47&gt;$O36))),1,"")</f>
        <v>1</v>
      </c>
      <c r="DE36" s="17">
        <f>IF(AND(Участники!$A36&lt;&gt;"",OR($N$48&gt;$N36,AND($N$48=$N36,$O$48&gt;$O36))),1,"")</f>
        <v>1</v>
      </c>
      <c r="DF36" s="17">
        <f>IF(AND(Участники!$A36&lt;&gt;"",OR($N$49&gt;$N36,AND($N$49=$N36,$O$49&gt;$O36))),1,"")</f>
        <v>1</v>
      </c>
      <c r="DG36" s="17">
        <f>IF(AND(Участники!$A36&lt;&gt;"",OR($N$50&gt;$N36,AND($N$50=$N36,$O$50&gt;$O36))),1,"")</f>
        <v>1</v>
      </c>
      <c r="DH36" s="17">
        <f>IF(AND(Участники!$A36&lt;&gt;"",OR($N$51&gt;$N36,AND($N$51=$N36,$O$51&gt;$O36))),1,"")</f>
        <v>1</v>
      </c>
      <c r="DI36" s="17">
        <f>IF(AND(Участники!$A36&lt;&gt;"",OR($N$52&gt;$N36,AND($N$52=$N36,$O$52&gt;$O36))),1,"")</f>
        <v>1</v>
      </c>
      <c r="DJ36" s="17">
        <f>IF(AND(Участники!$A36&lt;&gt;"",OR($N$53&gt;$N36,AND($N$53=$N36,$O$53&gt;$O36))),1,"")</f>
        <v>1</v>
      </c>
      <c r="DK36" s="17">
        <f>IF(AND(Участники!$A36&lt;&gt;"",OR($N$54&gt;$N36,AND($N$54=$N36,$O$54&gt;$O36))),1,"")</f>
        <v>1</v>
      </c>
      <c r="DL36" s="17">
        <f>IF(AND(Участники!$A36&lt;&gt;"",OR($N$55&gt;$N36,AND($N$55=$N36,$O$55&gt;$O36))),1,"")</f>
        <v>1</v>
      </c>
      <c r="DM36" s="17">
        <f>IF(AND(Участники!$A36&lt;&gt;"",OR($N$56&gt;$N36,AND($N$56=$N36,$O$56&gt;$O36))),1,"")</f>
        <v>1</v>
      </c>
      <c r="DN36" s="17">
        <f>IF(AND(Участники!$A36&lt;&gt;"",OR($N$57&gt;$N36,AND($N$57=$N36,$O$57&gt;$O36))),1,"")</f>
        <v>1</v>
      </c>
      <c r="DO36" s="17">
        <f>IF(AND(Участники!$A36&lt;&gt;"",OR($N$58&gt;$N36,AND($N$58=$N36,$O$58&gt;$O36))),1,"")</f>
        <v>1</v>
      </c>
      <c r="DP36" s="17">
        <f>IF(AND(Участники!$A36&lt;&gt;"",OR($N$59&gt;$N36,AND($N$59=$N36,$O$59&gt;$O36))),1,"")</f>
        <v>1</v>
      </c>
      <c r="DQ36" s="17">
        <f>IF(AND(Участники!$A36&lt;&gt;"",OR($N$60&gt;$N36,AND($N$60=$N36,$O$60&gt;$O36))),1,"")</f>
        <v>1</v>
      </c>
    </row>
    <row r="37" spans="1:121" x14ac:dyDescent="0.25">
      <c r="A37" s="29" t="str">
        <f>IF(Участники!A37="","",Участники!A37)</f>
        <v>Социологини</v>
      </c>
      <c r="B37" s="52">
        <v>1</v>
      </c>
      <c r="C37" s="52"/>
      <c r="D37" s="52"/>
      <c r="E37" s="52"/>
      <c r="F37" s="64"/>
      <c r="G37" s="52"/>
      <c r="H37" s="52"/>
      <c r="I37" s="52"/>
      <c r="J37" s="52"/>
      <c r="K37" s="52"/>
      <c r="L37" s="52">
        <v>1</v>
      </c>
      <c r="M37" s="52">
        <v>1</v>
      </c>
      <c r="N37" s="15">
        <f>IF(Участники!A37="","",COUNTA(B37:M37))</f>
        <v>3</v>
      </c>
      <c r="O37" s="15">
        <f>IF(Участники!A37="","",SUMPRODUCT(B$8:M$8,B97:M97))</f>
        <v>43</v>
      </c>
      <c r="P37" s="15">
        <f>IF(Участники!A37="","",IF($AT$61+1=Участники!$B$6-CT$61,$AT$61+1,CONCATENATE($AT$61+1,"-",Участники!$B$6-CT$61)))</f>
        <v>22</v>
      </c>
      <c r="T37" s="17" t="str">
        <f>IF(AND(Участники!$A37&lt;&gt;"",OR($N$11&lt;$N37,AND($N$11=$N37,$O$11&lt;$O37))),1,"")</f>
        <v/>
      </c>
      <c r="U37" s="17">
        <f>IF(AND(Участники!$A37&lt;&gt;"",OR($N$12&lt;$N37,AND($N$12=$N37,$O$12&lt;$O37))),1,"")</f>
        <v>1</v>
      </c>
      <c r="V37" s="17" t="str">
        <f>IF(AND(Участники!$A37&lt;&gt;"",OR($N$13&lt;$N37,AND($N$13=$N37,$O$13&lt;$O37))),1,"")</f>
        <v/>
      </c>
      <c r="W37" s="17" t="str">
        <f>IF(AND(Участники!$A37&lt;&gt;"",OR($N$14&lt;$N37,AND($N$14=$N37,$O$14&lt;$O37))),1,"")</f>
        <v/>
      </c>
      <c r="X37" s="17" t="str">
        <f>IF(AND(Участники!$A37&lt;&gt;"",OR($N$15&lt;$N37,AND($N$15=$N37,$O$15&lt;$O37))),1,"")</f>
        <v/>
      </c>
      <c r="Y37" s="17">
        <f>IF(AND(Участники!$A37&lt;&gt;"",OR($N$16&lt;$N37,AND($N$16=$N37,$O$16&lt;$O37))),1,"")</f>
        <v>1</v>
      </c>
      <c r="Z37" s="17" t="str">
        <f>IF(AND(Участники!$A37&lt;&gt;"",OR($N$17&lt;$N37,AND($N$17=$N37,$O$17&lt;$O37))),1,"")</f>
        <v/>
      </c>
      <c r="AA37" s="17">
        <f>IF(AND(Участники!$A37&lt;&gt;"",OR($N$18&lt;$N37,AND($N$18=$N37,$O$18&lt;$O37))),1,"")</f>
        <v>1</v>
      </c>
      <c r="AB37" s="17" t="str">
        <f>IF(AND(Участники!$A37&lt;&gt;"",OR($N$19&lt;$N37,AND($N$19=$N37,$O$19&lt;$O37))),1,"")</f>
        <v/>
      </c>
      <c r="AC37" s="17" t="str">
        <f>IF(AND(Участники!$A37&lt;&gt;"",OR($N$20&lt;$N37,AND($N$20=$N37,$O$20&lt;$O37))),1,"")</f>
        <v/>
      </c>
      <c r="AD37" s="17" t="str">
        <f>IF(AND(Участники!$A37&lt;&gt;"",OR($N$21&lt;$N37,AND($N$21=$N37,$O$21&lt;$O37))),1,"")</f>
        <v/>
      </c>
      <c r="AE37" s="17" t="str">
        <f>IF(AND(Участники!$A37&lt;&gt;"",OR($N$22&lt;$N37,AND($N$22=$N37,$O$22&lt;$O37))),1,"")</f>
        <v/>
      </c>
      <c r="AF37" s="17" t="str">
        <f>IF(AND(Участники!$A37&lt;&gt;"",OR($N$23&lt;$N37,AND($N$23=$N37,$O$23&lt;$O37))),1,"")</f>
        <v/>
      </c>
      <c r="AG37" s="17" t="str">
        <f>IF(AND(Участники!$A37&lt;&gt;"",OR($N$24&lt;$N37,AND($N$24=$N37,$O$24&lt;$O37))),1,"")</f>
        <v/>
      </c>
      <c r="AH37" s="17">
        <f>IF(AND(Участники!$A37&lt;&gt;"",OR($N$25&lt;$N37,AND($N$25=$N37,$O$25&lt;$O37))),1,"")</f>
        <v>1</v>
      </c>
      <c r="AI37" s="17" t="str">
        <f>IF(AND(Участники!$A37&lt;&gt;"",OR($N$26&lt;$N37,AND($N$26=$N37,$O$26&lt;$O37))),1,"")</f>
        <v/>
      </c>
      <c r="AJ37" s="17" t="str">
        <f>IF(AND(Участники!$A37&lt;&gt;"",OR($N$27&lt;$N37,AND($N$27=$N37,$O$27&lt;$O37))),1,"")</f>
        <v/>
      </c>
      <c r="AK37" s="17" t="str">
        <f>IF(AND(Участники!$A37&lt;&gt;"",OR($N$28&lt;$N37,AND($N$28=$N37,$O$28&lt;$O37))),1,"")</f>
        <v/>
      </c>
      <c r="AL37" s="17">
        <f>IF(AND(Участники!$A37&lt;&gt;"",OR($N$29&lt;$N37,AND($N$29=$N37,$O$29&lt;$O37))),1,"")</f>
        <v>1</v>
      </c>
      <c r="AM37" s="17" t="str">
        <f>IF(AND(Участники!$A37&lt;&gt;"",OR($N$30&lt;$N37,AND($N$30=$N37,$O$30&lt;$O37))),1,"")</f>
        <v/>
      </c>
      <c r="AN37" s="17">
        <f>IF(AND(Участники!$A37&lt;&gt;"",OR($N$31&lt;$N37,AND($N$31=$N37,$O$31&lt;$O37))),1,"")</f>
        <v>1</v>
      </c>
      <c r="AO37" s="17" t="str">
        <f>IF(AND(Участники!$A37&lt;&gt;"",OR($N$32&lt;$N37,AND($N$32=$N37,$O$32&lt;$O37))),1,"")</f>
        <v/>
      </c>
      <c r="AP37" s="17" t="str">
        <f>IF(AND(Участники!$A37&lt;&gt;"",OR($N$33&lt;$N37,AND($N$33=$N37,$O$33&lt;$O37))),1,"")</f>
        <v/>
      </c>
      <c r="AQ37" s="17" t="str">
        <f>IF(AND(Участники!$A37&lt;&gt;"",OR($N$34&lt;$N37,AND($N$34=$N37,$O$34&lt;$O37))),1,"")</f>
        <v/>
      </c>
      <c r="AR37" s="17" t="str">
        <f>IF(AND(Участники!$A37&lt;&gt;"",OR($N$35&lt;$N37,AND($N$35=$N37,$O$35&lt;$O37))),1,"")</f>
        <v/>
      </c>
      <c r="AS37" s="17">
        <f>IF(AND(Участники!$A37&lt;&gt;"",OR($N$36&lt;$N37,AND($N$36=$N37,$O$36&lt;$O37))),1,"")</f>
        <v>1</v>
      </c>
      <c r="AT37" s="16" t="str">
        <f>IF(AND(Участники!$A37&lt;&gt;"",OR($N$37&lt;$N37,AND($N$37=$N37,$O$37&lt;$O37))),1,"")</f>
        <v/>
      </c>
      <c r="AU37" s="17" t="str">
        <f>IF(AND(Участники!$A37&lt;&gt;"",OR($N$38&lt;$N37,AND($N$38=$N37,$O$38&lt;$O37))),1,"")</f>
        <v/>
      </c>
      <c r="AV37" s="17">
        <f>IF(AND(Участники!$A37&lt;&gt;"",OR($N$39&lt;$N37,AND($N$39=$N37,$O$39&lt;$O37))),1,"")</f>
        <v>1</v>
      </c>
      <c r="AW37" s="17" t="str">
        <f>IF(AND(Участники!$A37&lt;&gt;"",OR($N$40&lt;$N37,AND($N$40=$N37,$O$40&lt;$O37))),1,"")</f>
        <v/>
      </c>
      <c r="AX37" s="17" t="str">
        <f>IF(AND(Участники!$A37&lt;&gt;"",OR($N$41&lt;$N37,AND($N$41=$N37,$O$41&lt;$O37))),1,"")</f>
        <v/>
      </c>
      <c r="AY37" s="17" t="str">
        <f>IF(AND(Участники!$A37&lt;&gt;"",OR($N$42&lt;$N37,AND($N$42=$N37,$O$42&lt;$O37))),1,"")</f>
        <v/>
      </c>
      <c r="AZ37" s="17" t="str">
        <f>IF(AND(Участники!$A37&lt;&gt;"",OR($N$43&lt;$N37,AND($N$43=$N37,$O$43&lt;$O37))),1,"")</f>
        <v/>
      </c>
      <c r="BA37" s="17" t="str">
        <f>IF(AND(Участники!$A37&lt;&gt;"",OR($N$44&lt;$N37,AND($N$44=$N37,$O$44&lt;$O37))),1,"")</f>
        <v/>
      </c>
      <c r="BB37" s="17" t="str">
        <f>IF(AND(Участники!$A37&lt;&gt;"",OR($N$45&lt;$N37,AND($N$45=$N37,$O$45&lt;$O37))),1,"")</f>
        <v/>
      </c>
      <c r="BC37" s="17" t="str">
        <f>IF(AND(Участники!$A37&lt;&gt;"",OR($N$46&lt;$N37,AND($N$46=$N37,$O$46&lt;$O37))),1,"")</f>
        <v/>
      </c>
      <c r="BD37" s="17" t="str">
        <f>IF(AND(Участники!$A37&lt;&gt;"",OR($N$47&lt;$N37,AND($N$47=$N37,$O$47&lt;$O37))),1,"")</f>
        <v/>
      </c>
      <c r="BE37" s="17" t="str">
        <f>IF(AND(Участники!$A37&lt;&gt;"",OR($N$48&lt;$N37,AND($N$48=$N37,$O$48&lt;$O37))),1,"")</f>
        <v/>
      </c>
      <c r="BF37" s="17" t="str">
        <f>IF(AND(Участники!$A37&lt;&gt;"",OR($N$49&lt;$N37,AND($N$49=$N37,$O$49&lt;$O37))),1,"")</f>
        <v/>
      </c>
      <c r="BG37" s="17" t="str">
        <f>IF(AND(Участники!$A37&lt;&gt;"",OR($N$50&lt;$N37,AND($N$50=$N37,$O$50&lt;$O37))),1,"")</f>
        <v/>
      </c>
      <c r="BH37" s="17" t="str">
        <f>IF(AND(Участники!$A37&lt;&gt;"",OR($N$51&lt;$N37,AND($N$51=$N37,$O$51&lt;$O37))),1,"")</f>
        <v/>
      </c>
      <c r="BI37" s="17" t="str">
        <f>IF(AND(Участники!$A37&lt;&gt;"",OR($N$52&lt;$N37,AND($N$52=$N37,$O$52&lt;$O37))),1,"")</f>
        <v/>
      </c>
      <c r="BJ37" s="17" t="str">
        <f>IF(AND(Участники!$A37&lt;&gt;"",OR($N$53&lt;$N37,AND($N$53=$N37,$O$53&lt;$O37))),1,"")</f>
        <v/>
      </c>
      <c r="BK37" s="17" t="str">
        <f>IF(AND(Участники!$A37&lt;&gt;"",OR($N$54&lt;$N37,AND($N$54=$N37,$O$54&lt;$O37))),1,"")</f>
        <v/>
      </c>
      <c r="BL37" s="17" t="str">
        <f>IF(AND(Участники!$A37&lt;&gt;"",OR($N$55&lt;$N37,AND($N$55=$N37,$O$55&lt;$O37))),1,"")</f>
        <v/>
      </c>
      <c r="BM37" s="17" t="str">
        <f>IF(AND(Участники!$A37&lt;&gt;"",OR($N$56&lt;$N37,AND($N$56=$N37,$O$56&lt;$O37))),1,"")</f>
        <v/>
      </c>
      <c r="BN37" s="17" t="str">
        <f>IF(AND(Участники!$A37&lt;&gt;"",OR($N$57&lt;$N37,AND($N$57=$N37,$O$57&lt;$O37))),1,"")</f>
        <v/>
      </c>
      <c r="BO37" s="17" t="str">
        <f>IF(AND(Участники!$A37&lt;&gt;"",OR($N$58&lt;$N37,AND($N$58=$N37,$O$58&lt;$O37))),1,"")</f>
        <v/>
      </c>
      <c r="BP37" s="17" t="str">
        <f>IF(AND(Участники!$A37&lt;&gt;"",OR($N$59&lt;$N37,AND($N$59=$N37,$O$59&lt;$O37))),1,"")</f>
        <v/>
      </c>
      <c r="BQ37" s="17" t="str">
        <f>IF(AND(Участники!$A37&lt;&gt;"",OR($N$60&lt;$N37,AND($N$60=$N37,$O$60&lt;$O37))),1,"")</f>
        <v/>
      </c>
      <c r="BT37" s="17">
        <f>IF(AND(Участники!$A37&lt;&gt;"",OR($N$11&gt;$N37,AND($N$11=$N37,$O$11&gt;$O37))),1,"")</f>
        <v>1</v>
      </c>
      <c r="BU37" s="17" t="str">
        <f>IF(AND(Участники!$A37&lt;&gt;"",OR($N$12&gt;$N37,AND($N$12=$N37,$O$12&gt;$O37))),1,"")</f>
        <v/>
      </c>
      <c r="BV37" s="17">
        <f>IF(AND(Участники!$A37&lt;&gt;"",OR($N$13&gt;$N37,AND($N$13=$N37,$O$13&gt;$O37))),1,"")</f>
        <v>1</v>
      </c>
      <c r="BW37" s="17">
        <f>IF(AND(Участники!$A37&lt;&gt;"",OR($N$14&gt;$N37,AND($N$14=$N37,$O$14&gt;$O37))),1,"")</f>
        <v>1</v>
      </c>
      <c r="BX37" s="17">
        <f>IF(AND(Участники!$A37&lt;&gt;"",OR($N$15&gt;$N37,AND($N$15=$N37,$O$15&gt;$O37))),1,"")</f>
        <v>1</v>
      </c>
      <c r="BY37" s="17" t="str">
        <f>IF(AND(Участники!$A37&lt;&gt;"",OR($N$16&gt;$N37,AND($N$16=$N37,$O$16&gt;$O37))),1,"")</f>
        <v/>
      </c>
      <c r="BZ37" s="17">
        <f>IF(AND(Участники!$A37&lt;&gt;"",OR($N$17&gt;$N37,AND($N$17=$N37,$O$17&gt;$O37))),1,"")</f>
        <v>1</v>
      </c>
      <c r="CA37" s="17" t="str">
        <f>IF(AND(Участники!$A37&lt;&gt;"",OR($N$18&gt;$N37,AND($N$18=$N37,$O$18&gt;$O37))),1,"")</f>
        <v/>
      </c>
      <c r="CB37" s="17">
        <f>IF(AND(Участники!$A37&lt;&gt;"",OR($N$19&gt;$N37,AND($N$19=$N37,$O$19&gt;$O37))),1,"")</f>
        <v>1</v>
      </c>
      <c r="CC37" s="17">
        <f>IF(AND(Участники!$A37&lt;&gt;"",OR($N$20&gt;$N37,AND($N$20=$N37,$O$20&gt;$O37))),1,"")</f>
        <v>1</v>
      </c>
      <c r="CD37" s="17">
        <f>IF(AND(Участники!$A37&lt;&gt;"",OR($N$21&gt;$N37,AND($N$21=$N37,$O$21&gt;$O37))),1,"")</f>
        <v>1</v>
      </c>
      <c r="CE37" s="17">
        <f>IF(AND(Участники!$A37&lt;&gt;"",OR($N$22&gt;$N37,AND($N$22=$N37,$O$22&gt;$O37))),1,"")</f>
        <v>1</v>
      </c>
      <c r="CF37" s="17">
        <f>IF(AND(Участники!$A37&lt;&gt;"",OR($N$23&gt;$N37,AND($N$23=$N37,$O$23&gt;$O37))),1,"")</f>
        <v>1</v>
      </c>
      <c r="CG37" s="17">
        <f>IF(AND(Участники!$A37&lt;&gt;"",OR($N$24&gt;$N37,AND($N$24=$N37,$O$24&gt;$O37))),1,"")</f>
        <v>1</v>
      </c>
      <c r="CH37" s="17" t="str">
        <f>IF(AND(Участники!$A37&lt;&gt;"",OR($N$25&gt;$N37,AND($N$25=$N37,$O$25&gt;$O37))),1,"")</f>
        <v/>
      </c>
      <c r="CI37" s="17">
        <f>IF(AND(Участники!$A37&lt;&gt;"",OR($N$26&gt;$N37,AND($N$26=$N37,$O$26&gt;$O37))),1,"")</f>
        <v>1</v>
      </c>
      <c r="CJ37" s="17">
        <f>IF(AND(Участники!$A37&lt;&gt;"",OR($N$27&gt;$N37,AND($N$27=$N37,$O$27&gt;$O37))),1,"")</f>
        <v>1</v>
      </c>
      <c r="CK37" s="17">
        <f>IF(AND(Участники!$A37&lt;&gt;"",OR($N$28&gt;$N37,AND($N$28=$N37,$O$28&gt;$O37))),1,"")</f>
        <v>1</v>
      </c>
      <c r="CL37" s="17" t="str">
        <f>IF(AND(Участники!$A37&lt;&gt;"",OR($N$29&gt;$N37,AND($N$29=$N37,$O$29&gt;$O37))),1,"")</f>
        <v/>
      </c>
      <c r="CM37" s="17">
        <f>IF(AND(Участники!$A37&lt;&gt;"",OR($N$30&gt;$N37,AND($N$30=$N37,$O$30&gt;$O37))),1,"")</f>
        <v>1</v>
      </c>
      <c r="CN37" s="17" t="str">
        <f>IF(AND(Участники!$A37&lt;&gt;"",OR($N$31&gt;$N37,AND($N$31=$N37,$O$31&gt;$O37))),1,"")</f>
        <v/>
      </c>
      <c r="CO37" s="17">
        <f>IF(AND(Участники!$A37&lt;&gt;"",OR($N$32&gt;$N37,AND($N$32=$N37,$O$32&gt;$O37))),1,"")</f>
        <v>1</v>
      </c>
      <c r="CP37" s="17">
        <f>IF(AND(Участники!$A37&lt;&gt;"",OR($N$33&gt;$N37,AND($N$33=$N37,$O$33&gt;$O37))),1,"")</f>
        <v>1</v>
      </c>
      <c r="CQ37" s="17">
        <f>IF(AND(Участники!$A37&lt;&gt;"",OR($N$34&gt;$N37,AND($N$34=$N37,$O$34&gt;$O37))),1,"")</f>
        <v>1</v>
      </c>
      <c r="CR37" s="17">
        <f>IF(AND(Участники!$A37&lt;&gt;"",OR($N$35&gt;$N37,AND($N$35=$N37,$O$35&gt;$O37))),1,"")</f>
        <v>1</v>
      </c>
      <c r="CS37" s="17" t="str">
        <f>IF(AND(Участники!$A37&lt;&gt;"",OR($N$36&gt;$N37,AND($N$36=$N37,$O$36&gt;$O37))),1,"")</f>
        <v/>
      </c>
      <c r="CT37" s="16" t="str">
        <f>IF(AND(Участники!$A37&lt;&gt;"",OR($N$37&gt;$N37,AND($N$37=$N37,$O$37&gt;$O37))),1,"")</f>
        <v/>
      </c>
      <c r="CU37" s="17">
        <f>IF(AND(Участники!$A37&lt;&gt;"",OR($N$38&gt;$N37,AND($N$38=$N37,$O$38&gt;$O37))),1,"")</f>
        <v>1</v>
      </c>
      <c r="CV37" s="17" t="str">
        <f>IF(AND(Участники!$A37&lt;&gt;"",OR($N$39&gt;$N37,AND($N$39=$N37,$O$39&gt;$O37))),1,"")</f>
        <v/>
      </c>
      <c r="CW37" s="17">
        <f>IF(AND(Участники!$A37&lt;&gt;"",OR($N$40&gt;$N37,AND($N$40=$N37,$O$40&gt;$O37))),1,"")</f>
        <v>1</v>
      </c>
      <c r="CX37" s="17">
        <f>IF(AND(Участники!$A37&lt;&gt;"",OR($N$41&gt;$N37,AND($N$41=$N37,$O$41&gt;$O37))),1,"")</f>
        <v>1</v>
      </c>
      <c r="CY37" s="17">
        <f>IF(AND(Участники!$A37&lt;&gt;"",OR($N$42&gt;$N37,AND($N$42=$N37,$O$42&gt;$O37))),1,"")</f>
        <v>1</v>
      </c>
      <c r="CZ37" s="17">
        <f>IF(AND(Участники!$A37&lt;&gt;"",OR($N$43&gt;$N37,AND($N$43=$N37,$O$43&gt;$O37))),1,"")</f>
        <v>1</v>
      </c>
      <c r="DA37" s="17">
        <f>IF(AND(Участники!$A37&lt;&gt;"",OR($N$44&gt;$N37,AND($N$44=$N37,$O$44&gt;$O37))),1,"")</f>
        <v>1</v>
      </c>
      <c r="DB37" s="17">
        <f>IF(AND(Участники!$A37&lt;&gt;"",OR($N$45&gt;$N37,AND($N$45=$N37,$O$45&gt;$O37))),1,"")</f>
        <v>1</v>
      </c>
      <c r="DC37" s="17">
        <f>IF(AND(Участники!$A37&lt;&gt;"",OR($N$46&gt;$N37,AND($N$46=$N37,$O$46&gt;$O37))),1,"")</f>
        <v>1</v>
      </c>
      <c r="DD37" s="17">
        <f>IF(AND(Участники!$A37&lt;&gt;"",OR($N$47&gt;$N37,AND($N$47=$N37,$O$47&gt;$O37))),1,"")</f>
        <v>1</v>
      </c>
      <c r="DE37" s="17">
        <f>IF(AND(Участники!$A37&lt;&gt;"",OR($N$48&gt;$N37,AND($N$48=$N37,$O$48&gt;$O37))),1,"")</f>
        <v>1</v>
      </c>
      <c r="DF37" s="17">
        <f>IF(AND(Участники!$A37&lt;&gt;"",OR($N$49&gt;$N37,AND($N$49=$N37,$O$49&gt;$O37))),1,"")</f>
        <v>1</v>
      </c>
      <c r="DG37" s="17">
        <f>IF(AND(Участники!$A37&lt;&gt;"",OR($N$50&gt;$N37,AND($N$50=$N37,$O$50&gt;$O37))),1,"")</f>
        <v>1</v>
      </c>
      <c r="DH37" s="17">
        <f>IF(AND(Участники!$A37&lt;&gt;"",OR($N$51&gt;$N37,AND($N$51=$N37,$O$51&gt;$O37))),1,"")</f>
        <v>1</v>
      </c>
      <c r="DI37" s="17">
        <f>IF(AND(Участники!$A37&lt;&gt;"",OR($N$52&gt;$N37,AND($N$52=$N37,$O$52&gt;$O37))),1,"")</f>
        <v>1</v>
      </c>
      <c r="DJ37" s="17">
        <f>IF(AND(Участники!$A37&lt;&gt;"",OR($N$53&gt;$N37,AND($N$53=$N37,$O$53&gt;$O37))),1,"")</f>
        <v>1</v>
      </c>
      <c r="DK37" s="17">
        <f>IF(AND(Участники!$A37&lt;&gt;"",OR($N$54&gt;$N37,AND($N$54=$N37,$O$54&gt;$O37))),1,"")</f>
        <v>1</v>
      </c>
      <c r="DL37" s="17">
        <f>IF(AND(Участники!$A37&lt;&gt;"",OR($N$55&gt;$N37,AND($N$55=$N37,$O$55&gt;$O37))),1,"")</f>
        <v>1</v>
      </c>
      <c r="DM37" s="17">
        <f>IF(AND(Участники!$A37&lt;&gt;"",OR($N$56&gt;$N37,AND($N$56=$N37,$O$56&gt;$O37))),1,"")</f>
        <v>1</v>
      </c>
      <c r="DN37" s="17">
        <f>IF(AND(Участники!$A37&lt;&gt;"",OR($N$57&gt;$N37,AND($N$57=$N37,$O$57&gt;$O37))),1,"")</f>
        <v>1</v>
      </c>
      <c r="DO37" s="17">
        <f>IF(AND(Участники!$A37&lt;&gt;"",OR($N$58&gt;$N37,AND($N$58=$N37,$O$58&gt;$O37))),1,"")</f>
        <v>1</v>
      </c>
      <c r="DP37" s="17">
        <f>IF(AND(Участники!$A37&lt;&gt;"",OR($N$59&gt;$N37,AND($N$59=$N37,$O$59&gt;$O37))),1,"")</f>
        <v>1</v>
      </c>
      <c r="DQ37" s="17">
        <f>IF(AND(Участники!$A37&lt;&gt;"",OR($N$60&gt;$N37,AND($N$60=$N37,$O$60&gt;$O37))),1,"")</f>
        <v>1</v>
      </c>
    </row>
    <row r="38" spans="1:121" x14ac:dyDescent="0.25">
      <c r="A38" s="29" t="str">
        <f>IF(Участники!A38="","",Участники!A38)</f>
        <v>Гении</v>
      </c>
      <c r="B38" s="52">
        <v>1</v>
      </c>
      <c r="C38" s="52"/>
      <c r="D38" s="52"/>
      <c r="E38" s="52"/>
      <c r="F38" s="64"/>
      <c r="G38" s="52">
        <v>1</v>
      </c>
      <c r="H38" s="52">
        <v>1</v>
      </c>
      <c r="I38" s="52"/>
      <c r="J38" s="52"/>
      <c r="K38" s="52"/>
      <c r="L38" s="52"/>
      <c r="M38" s="52"/>
      <c r="N38" s="15">
        <f>IF(Участники!A38="","",COUNTA(B38:M38))</f>
        <v>3</v>
      </c>
      <c r="O38" s="15">
        <f>IF(Участники!A38="","",SUMPRODUCT(B$8:M$8,B98:M98))</f>
        <v>64</v>
      </c>
      <c r="P38" s="15">
        <f>IF(Участники!A38="","",IF($AU$61+1=Участники!$B$6-CU$61,$AU$61+1,CONCATENATE($AU$61+1,"-",Участники!$B$6-CU$61)))</f>
        <v>18</v>
      </c>
      <c r="T38" s="17" t="str">
        <f>IF(AND(Участники!$A38&lt;&gt;"",OR($N$11&lt;$N38,AND($N$11=$N38,$O$11&lt;$O38))),1,"")</f>
        <v/>
      </c>
      <c r="U38" s="17">
        <f>IF(AND(Участники!$A38&lt;&gt;"",OR($N$12&lt;$N38,AND($N$12=$N38,$O$12&lt;$O38))),1,"")</f>
        <v>1</v>
      </c>
      <c r="V38" s="17" t="str">
        <f>IF(AND(Участники!$A38&lt;&gt;"",OR($N$13&lt;$N38,AND($N$13=$N38,$O$13&lt;$O38))),1,"")</f>
        <v/>
      </c>
      <c r="W38" s="17" t="str">
        <f>IF(AND(Участники!$A38&lt;&gt;"",OR($N$14&lt;$N38,AND($N$14=$N38,$O$14&lt;$O38))),1,"")</f>
        <v/>
      </c>
      <c r="X38" s="17" t="str">
        <f>IF(AND(Участники!$A38&lt;&gt;"",OR($N$15&lt;$N38,AND($N$15=$N38,$O$15&lt;$O38))),1,"")</f>
        <v/>
      </c>
      <c r="Y38" s="17">
        <f>IF(AND(Участники!$A38&lt;&gt;"",OR($N$16&lt;$N38,AND($N$16=$N38,$O$16&lt;$O38))),1,"")</f>
        <v>1</v>
      </c>
      <c r="Z38" s="17" t="str">
        <f>IF(AND(Участники!$A38&lt;&gt;"",OR($N$17&lt;$N38,AND($N$17=$N38,$O$17&lt;$O38))),1,"")</f>
        <v/>
      </c>
      <c r="AA38" s="17">
        <f>IF(AND(Участники!$A38&lt;&gt;"",OR($N$18&lt;$N38,AND($N$18=$N38,$O$18&lt;$O38))),1,"")</f>
        <v>1</v>
      </c>
      <c r="AB38" s="17" t="str">
        <f>IF(AND(Участники!$A38&lt;&gt;"",OR($N$19&lt;$N38,AND($N$19=$N38,$O$19&lt;$O38))),1,"")</f>
        <v/>
      </c>
      <c r="AC38" s="17">
        <f>IF(AND(Участники!$A38&lt;&gt;"",OR($N$20&lt;$N38,AND($N$20=$N38,$O$20&lt;$O38))),1,"")</f>
        <v>1</v>
      </c>
      <c r="AD38" s="17" t="str">
        <f>IF(AND(Участники!$A38&lt;&gt;"",OR($N$21&lt;$N38,AND($N$21=$N38,$O$21&lt;$O38))),1,"")</f>
        <v/>
      </c>
      <c r="AE38" s="17" t="str">
        <f>IF(AND(Участники!$A38&lt;&gt;"",OR($N$22&lt;$N38,AND($N$22=$N38,$O$22&lt;$O38))),1,"")</f>
        <v/>
      </c>
      <c r="AF38" s="17" t="str">
        <f>IF(AND(Участники!$A38&lt;&gt;"",OR($N$23&lt;$N38,AND($N$23=$N38,$O$23&lt;$O38))),1,"")</f>
        <v/>
      </c>
      <c r="AG38" s="17" t="str">
        <f>IF(AND(Участники!$A38&lt;&gt;"",OR($N$24&lt;$N38,AND($N$24=$N38,$O$24&lt;$O38))),1,"")</f>
        <v/>
      </c>
      <c r="AH38" s="17">
        <f>IF(AND(Участники!$A38&lt;&gt;"",OR($N$25&lt;$N38,AND($N$25=$N38,$O$25&lt;$O38))),1,"")</f>
        <v>1</v>
      </c>
      <c r="AI38" s="17" t="str">
        <f>IF(AND(Участники!$A38&lt;&gt;"",OR($N$26&lt;$N38,AND($N$26=$N38,$O$26&lt;$O38))),1,"")</f>
        <v/>
      </c>
      <c r="AJ38" s="17" t="str">
        <f>IF(AND(Участники!$A38&lt;&gt;"",OR($N$27&lt;$N38,AND($N$27=$N38,$O$27&lt;$O38))),1,"")</f>
        <v/>
      </c>
      <c r="AK38" s="17">
        <f>IF(AND(Участники!$A38&lt;&gt;"",OR($N$28&lt;$N38,AND($N$28=$N38,$O$28&lt;$O38))),1,"")</f>
        <v>1</v>
      </c>
      <c r="AL38" s="17">
        <f>IF(AND(Участники!$A38&lt;&gt;"",OR($N$29&lt;$N38,AND($N$29=$N38,$O$29&lt;$O38))),1,"")</f>
        <v>1</v>
      </c>
      <c r="AM38" s="17" t="str">
        <f>IF(AND(Участники!$A38&lt;&gt;"",OR($N$30&lt;$N38,AND($N$30=$N38,$O$30&lt;$O38))),1,"")</f>
        <v/>
      </c>
      <c r="AN38" s="17">
        <f>IF(AND(Участники!$A38&lt;&gt;"",OR($N$31&lt;$N38,AND($N$31=$N38,$O$31&lt;$O38))),1,"")</f>
        <v>1</v>
      </c>
      <c r="AO38" s="17" t="str">
        <f>IF(AND(Участники!$A38&lt;&gt;"",OR($N$32&lt;$N38,AND($N$32=$N38,$O$32&lt;$O38))),1,"")</f>
        <v/>
      </c>
      <c r="AP38" s="17" t="str">
        <f>IF(AND(Участники!$A38&lt;&gt;"",OR($N$33&lt;$N38,AND($N$33=$N38,$O$33&lt;$O38))),1,"")</f>
        <v/>
      </c>
      <c r="AQ38" s="17" t="str">
        <f>IF(AND(Участники!$A38&lt;&gt;"",OR($N$34&lt;$N38,AND($N$34=$N38,$O$34&lt;$O38))),1,"")</f>
        <v/>
      </c>
      <c r="AR38" s="17">
        <f>IF(AND(Участники!$A38&lt;&gt;"",OR($N$35&lt;$N38,AND($N$35=$N38,$O$35&lt;$O38))),1,"")</f>
        <v>1</v>
      </c>
      <c r="AS38" s="17">
        <f>IF(AND(Участники!$A38&lt;&gt;"",OR($N$36&lt;$N38,AND($N$36=$N38,$O$36&lt;$O38))),1,"")</f>
        <v>1</v>
      </c>
      <c r="AT38" s="17">
        <f>IF(AND(Участники!$A38&lt;&gt;"",OR($N$37&lt;$N38,AND($N$37=$N38,$O$37&lt;$O38))),1,"")</f>
        <v>1</v>
      </c>
      <c r="AU38" s="16" t="str">
        <f>IF(AND(Участники!$A38&lt;&gt;"",OR($N$38&lt;$N38,AND($N$38=$N38,$O$38&lt;$O38))),1,"")</f>
        <v/>
      </c>
      <c r="AV38" s="17">
        <f>IF(AND(Участники!$A38&lt;&gt;"",OR($N$39&lt;$N38,AND($N$39=$N38,$O$39&lt;$O38))),1,"")</f>
        <v>1</v>
      </c>
      <c r="AW38" s="17" t="str">
        <f>IF(AND(Участники!$A38&lt;&gt;"",OR($N$40&lt;$N38,AND($N$40=$N38,$O$40&lt;$O38))),1,"")</f>
        <v/>
      </c>
      <c r="AX38" s="17" t="str">
        <f>IF(AND(Участники!$A38&lt;&gt;"",OR($N$41&lt;$N38,AND($N$41=$N38,$O$41&lt;$O38))),1,"")</f>
        <v/>
      </c>
      <c r="AY38" s="17" t="str">
        <f>IF(AND(Участники!$A38&lt;&gt;"",OR($N$42&lt;$N38,AND($N$42=$N38,$O$42&lt;$O38))),1,"")</f>
        <v/>
      </c>
      <c r="AZ38" s="17" t="str">
        <f>IF(AND(Участники!$A38&lt;&gt;"",OR($N$43&lt;$N38,AND($N$43=$N38,$O$43&lt;$O38))),1,"")</f>
        <v/>
      </c>
      <c r="BA38" s="17" t="str">
        <f>IF(AND(Участники!$A38&lt;&gt;"",OR($N$44&lt;$N38,AND($N$44=$N38,$O$44&lt;$O38))),1,"")</f>
        <v/>
      </c>
      <c r="BB38" s="17" t="str">
        <f>IF(AND(Участники!$A38&lt;&gt;"",OR($N$45&lt;$N38,AND($N$45=$N38,$O$45&lt;$O38))),1,"")</f>
        <v/>
      </c>
      <c r="BC38" s="17" t="str">
        <f>IF(AND(Участники!$A38&lt;&gt;"",OR($N$46&lt;$N38,AND($N$46=$N38,$O$46&lt;$O38))),1,"")</f>
        <v/>
      </c>
      <c r="BD38" s="17" t="str">
        <f>IF(AND(Участники!$A38&lt;&gt;"",OR($N$47&lt;$N38,AND($N$47=$N38,$O$47&lt;$O38))),1,"")</f>
        <v/>
      </c>
      <c r="BE38" s="17" t="str">
        <f>IF(AND(Участники!$A38&lt;&gt;"",OR($N$48&lt;$N38,AND($N$48=$N38,$O$48&lt;$O38))),1,"")</f>
        <v/>
      </c>
      <c r="BF38" s="17" t="str">
        <f>IF(AND(Участники!$A38&lt;&gt;"",OR($N$49&lt;$N38,AND($N$49=$N38,$O$49&lt;$O38))),1,"")</f>
        <v/>
      </c>
      <c r="BG38" s="17" t="str">
        <f>IF(AND(Участники!$A38&lt;&gt;"",OR($N$50&lt;$N38,AND($N$50=$N38,$O$50&lt;$O38))),1,"")</f>
        <v/>
      </c>
      <c r="BH38" s="17" t="str">
        <f>IF(AND(Участники!$A38&lt;&gt;"",OR($N$51&lt;$N38,AND($N$51=$N38,$O$51&lt;$O38))),1,"")</f>
        <v/>
      </c>
      <c r="BI38" s="17" t="str">
        <f>IF(AND(Участники!$A38&lt;&gt;"",OR($N$52&lt;$N38,AND($N$52=$N38,$O$52&lt;$O38))),1,"")</f>
        <v/>
      </c>
      <c r="BJ38" s="17" t="str">
        <f>IF(AND(Участники!$A38&lt;&gt;"",OR($N$53&lt;$N38,AND($N$53=$N38,$O$53&lt;$O38))),1,"")</f>
        <v/>
      </c>
      <c r="BK38" s="17" t="str">
        <f>IF(AND(Участники!$A38&lt;&gt;"",OR($N$54&lt;$N38,AND($N$54=$N38,$O$54&lt;$O38))),1,"")</f>
        <v/>
      </c>
      <c r="BL38" s="17" t="str">
        <f>IF(AND(Участники!$A38&lt;&gt;"",OR($N$55&lt;$N38,AND($N$55=$N38,$O$55&lt;$O38))),1,"")</f>
        <v/>
      </c>
      <c r="BM38" s="17" t="str">
        <f>IF(AND(Участники!$A38&lt;&gt;"",OR($N$56&lt;$N38,AND($N$56=$N38,$O$56&lt;$O38))),1,"")</f>
        <v/>
      </c>
      <c r="BN38" s="17" t="str">
        <f>IF(AND(Участники!$A38&lt;&gt;"",OR($N$57&lt;$N38,AND($N$57=$N38,$O$57&lt;$O38))),1,"")</f>
        <v/>
      </c>
      <c r="BO38" s="17" t="str">
        <f>IF(AND(Участники!$A38&lt;&gt;"",OR($N$58&lt;$N38,AND($N$58=$N38,$O$58&lt;$O38))),1,"")</f>
        <v/>
      </c>
      <c r="BP38" s="17" t="str">
        <f>IF(AND(Участники!$A38&lt;&gt;"",OR($N$59&lt;$N38,AND($N$59=$N38,$O$59&lt;$O38))),1,"")</f>
        <v/>
      </c>
      <c r="BQ38" s="17" t="str">
        <f>IF(AND(Участники!$A38&lt;&gt;"",OR($N$60&lt;$N38,AND($N$60=$N38,$O$60&lt;$O38))),1,"")</f>
        <v/>
      </c>
      <c r="BT38" s="17">
        <f>IF(AND(Участники!$A38&lt;&gt;"",OR($N$11&gt;$N38,AND($N$11=$N38,$O$11&gt;$O38))),1,"")</f>
        <v>1</v>
      </c>
      <c r="BU38" s="17" t="str">
        <f>IF(AND(Участники!$A38&lt;&gt;"",OR($N$12&gt;$N38,AND($N$12=$N38,$O$12&gt;$O38))),1,"")</f>
        <v/>
      </c>
      <c r="BV38" s="17">
        <f>IF(AND(Участники!$A38&lt;&gt;"",OR($N$13&gt;$N38,AND($N$13=$N38,$O$13&gt;$O38))),1,"")</f>
        <v>1</v>
      </c>
      <c r="BW38" s="17">
        <f>IF(AND(Участники!$A38&lt;&gt;"",OR($N$14&gt;$N38,AND($N$14=$N38,$O$14&gt;$O38))),1,"")</f>
        <v>1</v>
      </c>
      <c r="BX38" s="17">
        <f>IF(AND(Участники!$A38&lt;&gt;"",OR($N$15&gt;$N38,AND($N$15=$N38,$O$15&gt;$O38))),1,"")</f>
        <v>1</v>
      </c>
      <c r="BY38" s="17" t="str">
        <f>IF(AND(Участники!$A38&lt;&gt;"",OR($N$16&gt;$N38,AND($N$16=$N38,$O$16&gt;$O38))),1,"")</f>
        <v/>
      </c>
      <c r="BZ38" s="17">
        <f>IF(AND(Участники!$A38&lt;&gt;"",OR($N$17&gt;$N38,AND($N$17=$N38,$O$17&gt;$O38))),1,"")</f>
        <v>1</v>
      </c>
      <c r="CA38" s="17" t="str">
        <f>IF(AND(Участники!$A38&lt;&gt;"",OR($N$18&gt;$N38,AND($N$18=$N38,$O$18&gt;$O38))),1,"")</f>
        <v/>
      </c>
      <c r="CB38" s="17">
        <f>IF(AND(Участники!$A38&lt;&gt;"",OR($N$19&gt;$N38,AND($N$19=$N38,$O$19&gt;$O38))),1,"")</f>
        <v>1</v>
      </c>
      <c r="CC38" s="17" t="str">
        <f>IF(AND(Участники!$A38&lt;&gt;"",OR($N$20&gt;$N38,AND($N$20=$N38,$O$20&gt;$O38))),1,"")</f>
        <v/>
      </c>
      <c r="CD38" s="17">
        <f>IF(AND(Участники!$A38&lt;&gt;"",OR($N$21&gt;$N38,AND($N$21=$N38,$O$21&gt;$O38))),1,"")</f>
        <v>1</v>
      </c>
      <c r="CE38" s="17">
        <f>IF(AND(Участники!$A38&lt;&gt;"",OR($N$22&gt;$N38,AND($N$22=$N38,$O$22&gt;$O38))),1,"")</f>
        <v>1</v>
      </c>
      <c r="CF38" s="17">
        <f>IF(AND(Участники!$A38&lt;&gt;"",OR($N$23&gt;$N38,AND($N$23=$N38,$O$23&gt;$O38))),1,"")</f>
        <v>1</v>
      </c>
      <c r="CG38" s="17">
        <f>IF(AND(Участники!$A38&lt;&gt;"",OR($N$24&gt;$N38,AND($N$24=$N38,$O$24&gt;$O38))),1,"")</f>
        <v>1</v>
      </c>
      <c r="CH38" s="17" t="str">
        <f>IF(AND(Участники!$A38&lt;&gt;"",OR($N$25&gt;$N38,AND($N$25=$N38,$O$25&gt;$O38))),1,"")</f>
        <v/>
      </c>
      <c r="CI38" s="17">
        <f>IF(AND(Участники!$A38&lt;&gt;"",OR($N$26&gt;$N38,AND($N$26=$N38,$O$26&gt;$O38))),1,"")</f>
        <v>1</v>
      </c>
      <c r="CJ38" s="17">
        <f>IF(AND(Участники!$A38&lt;&gt;"",OR($N$27&gt;$N38,AND($N$27=$N38,$O$27&gt;$O38))),1,"")</f>
        <v>1</v>
      </c>
      <c r="CK38" s="17" t="str">
        <f>IF(AND(Участники!$A38&lt;&gt;"",OR($N$28&gt;$N38,AND($N$28=$N38,$O$28&gt;$O38))),1,"")</f>
        <v/>
      </c>
      <c r="CL38" s="17" t="str">
        <f>IF(AND(Участники!$A38&lt;&gt;"",OR($N$29&gt;$N38,AND($N$29=$N38,$O$29&gt;$O38))),1,"")</f>
        <v/>
      </c>
      <c r="CM38" s="17">
        <f>IF(AND(Участники!$A38&lt;&gt;"",OR($N$30&gt;$N38,AND($N$30=$N38,$O$30&gt;$O38))),1,"")</f>
        <v>1</v>
      </c>
      <c r="CN38" s="17" t="str">
        <f>IF(AND(Участники!$A38&lt;&gt;"",OR($N$31&gt;$N38,AND($N$31=$N38,$O$31&gt;$O38))),1,"")</f>
        <v/>
      </c>
      <c r="CO38" s="17">
        <f>IF(AND(Участники!$A38&lt;&gt;"",OR($N$32&gt;$N38,AND($N$32=$N38,$O$32&gt;$O38))),1,"")</f>
        <v>1</v>
      </c>
      <c r="CP38" s="17">
        <f>IF(AND(Участники!$A38&lt;&gt;"",OR($N$33&gt;$N38,AND($N$33=$N38,$O$33&gt;$O38))),1,"")</f>
        <v>1</v>
      </c>
      <c r="CQ38" s="17">
        <f>IF(AND(Участники!$A38&lt;&gt;"",OR($N$34&gt;$N38,AND($N$34=$N38,$O$34&gt;$O38))),1,"")</f>
        <v>1</v>
      </c>
      <c r="CR38" s="17" t="str">
        <f>IF(AND(Участники!$A38&lt;&gt;"",OR($N$35&gt;$N38,AND($N$35=$N38,$O$35&gt;$O38))),1,"")</f>
        <v/>
      </c>
      <c r="CS38" s="17" t="str">
        <f>IF(AND(Участники!$A38&lt;&gt;"",OR($N$36&gt;$N38,AND($N$36=$N38,$O$36&gt;$O38))),1,"")</f>
        <v/>
      </c>
      <c r="CT38" s="17" t="str">
        <f>IF(AND(Участники!$A38&lt;&gt;"",OR($N$37&gt;$N38,AND($N$37=$N38,$O$37&gt;$O38))),1,"")</f>
        <v/>
      </c>
      <c r="CU38" s="16" t="str">
        <f>IF(AND(Участники!$A38&lt;&gt;"",OR($N$38&gt;$N38,AND($N$38=$N38,$O$38&gt;$O38))),1,"")</f>
        <v/>
      </c>
      <c r="CV38" s="17" t="str">
        <f>IF(AND(Участники!$A38&lt;&gt;"",OR($N$39&gt;$N38,AND($N$39=$N38,$O$39&gt;$O38))),1,"")</f>
        <v/>
      </c>
      <c r="CW38" s="17">
        <f>IF(AND(Участники!$A38&lt;&gt;"",OR($N$40&gt;$N38,AND($N$40=$N38,$O$40&gt;$O38))),1,"")</f>
        <v>1</v>
      </c>
      <c r="CX38" s="17">
        <f>IF(AND(Участники!$A38&lt;&gt;"",OR($N$41&gt;$N38,AND($N$41=$N38,$O$41&gt;$O38))),1,"")</f>
        <v>1</v>
      </c>
      <c r="CY38" s="17">
        <f>IF(AND(Участники!$A38&lt;&gt;"",OR($N$42&gt;$N38,AND($N$42=$N38,$O$42&gt;$O38))),1,"")</f>
        <v>1</v>
      </c>
      <c r="CZ38" s="17">
        <f>IF(AND(Участники!$A38&lt;&gt;"",OR($N$43&gt;$N38,AND($N$43=$N38,$O$43&gt;$O38))),1,"")</f>
        <v>1</v>
      </c>
      <c r="DA38" s="17">
        <f>IF(AND(Участники!$A38&lt;&gt;"",OR($N$44&gt;$N38,AND($N$44=$N38,$O$44&gt;$O38))),1,"")</f>
        <v>1</v>
      </c>
      <c r="DB38" s="17">
        <f>IF(AND(Участники!$A38&lt;&gt;"",OR($N$45&gt;$N38,AND($N$45=$N38,$O$45&gt;$O38))),1,"")</f>
        <v>1</v>
      </c>
      <c r="DC38" s="17">
        <f>IF(AND(Участники!$A38&lt;&gt;"",OR($N$46&gt;$N38,AND($N$46=$N38,$O$46&gt;$O38))),1,"")</f>
        <v>1</v>
      </c>
      <c r="DD38" s="17">
        <f>IF(AND(Участники!$A38&lt;&gt;"",OR($N$47&gt;$N38,AND($N$47=$N38,$O$47&gt;$O38))),1,"")</f>
        <v>1</v>
      </c>
      <c r="DE38" s="17">
        <f>IF(AND(Участники!$A38&lt;&gt;"",OR($N$48&gt;$N38,AND($N$48=$N38,$O$48&gt;$O38))),1,"")</f>
        <v>1</v>
      </c>
      <c r="DF38" s="17">
        <f>IF(AND(Участники!$A38&lt;&gt;"",OR($N$49&gt;$N38,AND($N$49=$N38,$O$49&gt;$O38))),1,"")</f>
        <v>1</v>
      </c>
      <c r="DG38" s="17">
        <f>IF(AND(Участники!$A38&lt;&gt;"",OR($N$50&gt;$N38,AND($N$50=$N38,$O$50&gt;$O38))),1,"")</f>
        <v>1</v>
      </c>
      <c r="DH38" s="17">
        <f>IF(AND(Участники!$A38&lt;&gt;"",OR($N$51&gt;$N38,AND($N$51=$N38,$O$51&gt;$O38))),1,"")</f>
        <v>1</v>
      </c>
      <c r="DI38" s="17">
        <f>IF(AND(Участники!$A38&lt;&gt;"",OR($N$52&gt;$N38,AND($N$52=$N38,$O$52&gt;$O38))),1,"")</f>
        <v>1</v>
      </c>
      <c r="DJ38" s="17">
        <f>IF(AND(Участники!$A38&lt;&gt;"",OR($N$53&gt;$N38,AND($N$53=$N38,$O$53&gt;$O38))),1,"")</f>
        <v>1</v>
      </c>
      <c r="DK38" s="17">
        <f>IF(AND(Участники!$A38&lt;&gt;"",OR($N$54&gt;$N38,AND($N$54=$N38,$O$54&gt;$O38))),1,"")</f>
        <v>1</v>
      </c>
      <c r="DL38" s="17">
        <f>IF(AND(Участники!$A38&lt;&gt;"",OR($N$55&gt;$N38,AND($N$55=$N38,$O$55&gt;$O38))),1,"")</f>
        <v>1</v>
      </c>
      <c r="DM38" s="17">
        <f>IF(AND(Участники!$A38&lt;&gt;"",OR($N$56&gt;$N38,AND($N$56=$N38,$O$56&gt;$O38))),1,"")</f>
        <v>1</v>
      </c>
      <c r="DN38" s="17">
        <f>IF(AND(Участники!$A38&lt;&gt;"",OR($N$57&gt;$N38,AND($N$57=$N38,$O$57&gt;$O38))),1,"")</f>
        <v>1</v>
      </c>
      <c r="DO38" s="17">
        <f>IF(AND(Участники!$A38&lt;&gt;"",OR($N$58&gt;$N38,AND($N$58=$N38,$O$58&gt;$O38))),1,"")</f>
        <v>1</v>
      </c>
      <c r="DP38" s="17">
        <f>IF(AND(Участники!$A38&lt;&gt;"",OR($N$59&gt;$N38,AND($N$59=$N38,$O$59&gt;$O38))),1,"")</f>
        <v>1</v>
      </c>
      <c r="DQ38" s="17">
        <f>IF(AND(Участники!$A38&lt;&gt;"",OR($N$60&gt;$N38,AND($N$60=$N38,$O$60&gt;$O38))),1,"")</f>
        <v>1</v>
      </c>
    </row>
    <row r="39" spans="1:121" x14ac:dyDescent="0.25">
      <c r="A39" s="29" t="str">
        <f>IF(Участники!A39="","",Участники!A39)</f>
        <v>Умники и умницы</v>
      </c>
      <c r="B39" s="52"/>
      <c r="C39" s="52">
        <v>1</v>
      </c>
      <c r="D39" s="52"/>
      <c r="E39" s="52"/>
      <c r="F39" s="64"/>
      <c r="G39" s="52"/>
      <c r="H39" s="52"/>
      <c r="I39" s="52"/>
      <c r="J39" s="52"/>
      <c r="K39" s="52"/>
      <c r="L39" s="52"/>
      <c r="M39" s="52">
        <v>1</v>
      </c>
      <c r="N39" s="15">
        <f>IF(Участники!A39="","",COUNTA(B39:M39))</f>
        <v>2</v>
      </c>
      <c r="O39" s="15">
        <f>IF(Участники!A39="","",SUMPRODUCT(B$8:M$8,B99:M99))</f>
        <v>37</v>
      </c>
      <c r="P39" s="15">
        <f>IF(Участники!A39="","",IF($AV$61+1=Участники!$B$6-CV$61,$AV$61+1,CONCATENATE($AV$61+1,"-",Участники!$B$6-CV$61)))</f>
        <v>26</v>
      </c>
      <c r="T39" s="17" t="str">
        <f>IF(AND(Участники!$A39&lt;&gt;"",OR($N$11&lt;$N39,AND($N$11=$N39,$O$11&lt;$O39))),1,"")</f>
        <v/>
      </c>
      <c r="U39" s="17" t="str">
        <f>IF(AND(Участники!$A39&lt;&gt;"",OR($N$12&lt;$N39,AND($N$12=$N39,$O$12&lt;$O39))),1,"")</f>
        <v/>
      </c>
      <c r="V39" s="17" t="str">
        <f>IF(AND(Участники!$A39&lt;&gt;"",OR($N$13&lt;$N39,AND($N$13=$N39,$O$13&lt;$O39))),1,"")</f>
        <v/>
      </c>
      <c r="W39" s="17" t="str">
        <f>IF(AND(Участники!$A39&lt;&gt;"",OR($N$14&lt;$N39,AND($N$14=$N39,$O$14&lt;$O39))),1,"")</f>
        <v/>
      </c>
      <c r="X39" s="17" t="str">
        <f>IF(AND(Участники!$A39&lt;&gt;"",OR($N$15&lt;$N39,AND($N$15=$N39,$O$15&lt;$O39))),1,"")</f>
        <v/>
      </c>
      <c r="Y39" s="17">
        <f>IF(AND(Участники!$A39&lt;&gt;"",OR($N$16&lt;$N39,AND($N$16=$N39,$O$16&lt;$O39))),1,"")</f>
        <v>1</v>
      </c>
      <c r="Z39" s="17" t="str">
        <f>IF(AND(Участники!$A39&lt;&gt;"",OR($N$17&lt;$N39,AND($N$17=$N39,$O$17&lt;$O39))),1,"")</f>
        <v/>
      </c>
      <c r="AA39" s="17" t="str">
        <f>IF(AND(Участники!$A39&lt;&gt;"",OR($N$18&lt;$N39,AND($N$18=$N39,$O$18&lt;$O39))),1,"")</f>
        <v/>
      </c>
      <c r="AB39" s="17" t="str">
        <f>IF(AND(Участники!$A39&lt;&gt;"",OR($N$19&lt;$N39,AND($N$19=$N39,$O$19&lt;$O39))),1,"")</f>
        <v/>
      </c>
      <c r="AC39" s="17" t="str">
        <f>IF(AND(Участники!$A39&lt;&gt;"",OR($N$20&lt;$N39,AND($N$20=$N39,$O$20&lt;$O39))),1,"")</f>
        <v/>
      </c>
      <c r="AD39" s="17" t="str">
        <f>IF(AND(Участники!$A39&lt;&gt;"",OR($N$21&lt;$N39,AND($N$21=$N39,$O$21&lt;$O39))),1,"")</f>
        <v/>
      </c>
      <c r="AE39" s="17" t="str">
        <f>IF(AND(Участники!$A39&lt;&gt;"",OR($N$22&lt;$N39,AND($N$22=$N39,$O$22&lt;$O39))),1,"")</f>
        <v/>
      </c>
      <c r="AF39" s="17" t="str">
        <f>IF(AND(Участники!$A39&lt;&gt;"",OR($N$23&lt;$N39,AND($N$23=$N39,$O$23&lt;$O39))),1,"")</f>
        <v/>
      </c>
      <c r="AG39" s="17" t="str">
        <f>IF(AND(Участники!$A39&lt;&gt;"",OR($N$24&lt;$N39,AND($N$24=$N39,$O$24&lt;$O39))),1,"")</f>
        <v/>
      </c>
      <c r="AH39" s="17">
        <f>IF(AND(Участники!$A39&lt;&gt;"",OR($N$25&lt;$N39,AND($N$25=$N39,$O$25&lt;$O39))),1,"")</f>
        <v>1</v>
      </c>
      <c r="AI39" s="17" t="str">
        <f>IF(AND(Участники!$A39&lt;&gt;"",OR($N$26&lt;$N39,AND($N$26=$N39,$O$26&lt;$O39))),1,"")</f>
        <v/>
      </c>
      <c r="AJ39" s="17" t="str">
        <f>IF(AND(Участники!$A39&lt;&gt;"",OR($N$27&lt;$N39,AND($N$27=$N39,$O$27&lt;$O39))),1,"")</f>
        <v/>
      </c>
      <c r="AK39" s="17" t="str">
        <f>IF(AND(Участники!$A39&lt;&gt;"",OR($N$28&lt;$N39,AND($N$28=$N39,$O$28&lt;$O39))),1,"")</f>
        <v/>
      </c>
      <c r="AL39" s="17" t="str">
        <f>IF(AND(Участники!$A39&lt;&gt;"",OR($N$29&lt;$N39,AND($N$29=$N39,$O$29&lt;$O39))),1,"")</f>
        <v/>
      </c>
      <c r="AM39" s="17" t="str">
        <f>IF(AND(Участники!$A39&lt;&gt;"",OR($N$30&lt;$N39,AND($N$30=$N39,$O$30&lt;$O39))),1,"")</f>
        <v/>
      </c>
      <c r="AN39" s="17">
        <f>IF(AND(Участники!$A39&lt;&gt;"",OR($N$31&lt;$N39,AND($N$31=$N39,$O$31&lt;$O39))),1,"")</f>
        <v>1</v>
      </c>
      <c r="AO39" s="17" t="str">
        <f>IF(AND(Участники!$A39&lt;&gt;"",OR($N$32&lt;$N39,AND($N$32=$N39,$O$32&lt;$O39))),1,"")</f>
        <v/>
      </c>
      <c r="AP39" s="17" t="str">
        <f>IF(AND(Участники!$A39&lt;&gt;"",OR($N$33&lt;$N39,AND($N$33=$N39,$O$33&lt;$O39))),1,"")</f>
        <v/>
      </c>
      <c r="AQ39" s="17" t="str">
        <f>IF(AND(Участники!$A39&lt;&gt;"",OR($N$34&lt;$N39,AND($N$34=$N39,$O$34&lt;$O39))),1,"")</f>
        <v/>
      </c>
      <c r="AR39" s="17" t="str">
        <f>IF(AND(Участники!$A39&lt;&gt;"",OR($N$35&lt;$N39,AND($N$35=$N39,$O$35&lt;$O39))),1,"")</f>
        <v/>
      </c>
      <c r="AS39" s="17">
        <f>IF(AND(Участники!$A39&lt;&gt;"",OR($N$36&lt;$N39,AND($N$36=$N39,$O$36&lt;$O39))),1,"")</f>
        <v>1</v>
      </c>
      <c r="AT39" s="17" t="str">
        <f>IF(AND(Участники!$A39&lt;&gt;"",OR($N$37&lt;$N39,AND($N$37=$N39,$O$37&lt;$O39))),1,"")</f>
        <v/>
      </c>
      <c r="AU39" s="17" t="str">
        <f>IF(AND(Участники!$A39&lt;&gt;"",OR($N$38&lt;$N39,AND($N$38=$N39,$O$38&lt;$O39))),1,"")</f>
        <v/>
      </c>
      <c r="AV39" s="16" t="str">
        <f>IF(AND(Участники!$A39&lt;&gt;"",OR($N$39&lt;$N39,AND($N$39=$N39,$O$39&lt;$O39))),1,"")</f>
        <v/>
      </c>
      <c r="AW39" s="17" t="str">
        <f>IF(AND(Участники!$A39&lt;&gt;"",OR($N$40&lt;$N39,AND($N$40=$N39,$O$40&lt;$O39))),1,"")</f>
        <v/>
      </c>
      <c r="AX39" s="17" t="str">
        <f>IF(AND(Участники!$A39&lt;&gt;"",OR($N$41&lt;$N39,AND($N$41=$N39,$O$41&lt;$O39))),1,"")</f>
        <v/>
      </c>
      <c r="AY39" s="17" t="str">
        <f>IF(AND(Участники!$A39&lt;&gt;"",OR($N$42&lt;$N39,AND($N$42=$N39,$O$42&lt;$O39))),1,"")</f>
        <v/>
      </c>
      <c r="AZ39" s="17" t="str">
        <f>IF(AND(Участники!$A39&lt;&gt;"",OR($N$43&lt;$N39,AND($N$43=$N39,$O$43&lt;$O39))),1,"")</f>
        <v/>
      </c>
      <c r="BA39" s="17" t="str">
        <f>IF(AND(Участники!$A39&lt;&gt;"",OR($N$44&lt;$N39,AND($N$44=$N39,$O$44&lt;$O39))),1,"")</f>
        <v/>
      </c>
      <c r="BB39" s="17" t="str">
        <f>IF(AND(Участники!$A39&lt;&gt;"",OR($N$45&lt;$N39,AND($N$45=$N39,$O$45&lt;$O39))),1,"")</f>
        <v/>
      </c>
      <c r="BC39" s="17" t="str">
        <f>IF(AND(Участники!$A39&lt;&gt;"",OR($N$46&lt;$N39,AND($N$46=$N39,$O$46&lt;$O39))),1,"")</f>
        <v/>
      </c>
      <c r="BD39" s="17" t="str">
        <f>IF(AND(Участники!$A39&lt;&gt;"",OR($N$47&lt;$N39,AND($N$47=$N39,$O$47&lt;$O39))),1,"")</f>
        <v/>
      </c>
      <c r="BE39" s="17" t="str">
        <f>IF(AND(Участники!$A39&lt;&gt;"",OR($N$48&lt;$N39,AND($N$48=$N39,$O$48&lt;$O39))),1,"")</f>
        <v/>
      </c>
      <c r="BF39" s="17" t="str">
        <f>IF(AND(Участники!$A39&lt;&gt;"",OR($N$49&lt;$N39,AND($N$49=$N39,$O$49&lt;$O39))),1,"")</f>
        <v/>
      </c>
      <c r="BG39" s="17" t="str">
        <f>IF(AND(Участники!$A39&lt;&gt;"",OR($N$50&lt;$N39,AND($N$50=$N39,$O$50&lt;$O39))),1,"")</f>
        <v/>
      </c>
      <c r="BH39" s="17" t="str">
        <f>IF(AND(Участники!$A39&lt;&gt;"",OR($N$51&lt;$N39,AND($N$51=$N39,$O$51&lt;$O39))),1,"")</f>
        <v/>
      </c>
      <c r="BI39" s="17" t="str">
        <f>IF(AND(Участники!$A39&lt;&gt;"",OR($N$52&lt;$N39,AND($N$52=$N39,$O$52&lt;$O39))),1,"")</f>
        <v/>
      </c>
      <c r="BJ39" s="17" t="str">
        <f>IF(AND(Участники!$A39&lt;&gt;"",OR($N$53&lt;$N39,AND($N$53=$N39,$O$53&lt;$O39))),1,"")</f>
        <v/>
      </c>
      <c r="BK39" s="17" t="str">
        <f>IF(AND(Участники!$A39&lt;&gt;"",OR($N$54&lt;$N39,AND($N$54=$N39,$O$54&lt;$O39))),1,"")</f>
        <v/>
      </c>
      <c r="BL39" s="17" t="str">
        <f>IF(AND(Участники!$A39&lt;&gt;"",OR($N$55&lt;$N39,AND($N$55=$N39,$O$55&lt;$O39))),1,"")</f>
        <v/>
      </c>
      <c r="BM39" s="17" t="str">
        <f>IF(AND(Участники!$A39&lt;&gt;"",OR($N$56&lt;$N39,AND($N$56=$N39,$O$56&lt;$O39))),1,"")</f>
        <v/>
      </c>
      <c r="BN39" s="17" t="str">
        <f>IF(AND(Участники!$A39&lt;&gt;"",OR($N$57&lt;$N39,AND($N$57=$N39,$O$57&lt;$O39))),1,"")</f>
        <v/>
      </c>
      <c r="BO39" s="17" t="str">
        <f>IF(AND(Участники!$A39&lt;&gt;"",OR($N$58&lt;$N39,AND($N$58=$N39,$O$58&lt;$O39))),1,"")</f>
        <v/>
      </c>
      <c r="BP39" s="17" t="str">
        <f>IF(AND(Участники!$A39&lt;&gt;"",OR($N$59&lt;$N39,AND($N$59=$N39,$O$59&lt;$O39))),1,"")</f>
        <v/>
      </c>
      <c r="BQ39" s="17" t="str">
        <f>IF(AND(Участники!$A39&lt;&gt;"",OR($N$60&lt;$N39,AND($N$60=$N39,$O$60&lt;$O39))),1,"")</f>
        <v/>
      </c>
      <c r="BT39" s="17">
        <f>IF(AND(Участники!$A39&lt;&gt;"",OR($N$11&gt;$N39,AND($N$11=$N39,$O$11&gt;$O39))),1,"")</f>
        <v>1</v>
      </c>
      <c r="BU39" s="17">
        <f>IF(AND(Участники!$A39&lt;&gt;"",OR($N$12&gt;$N39,AND($N$12=$N39,$O$12&gt;$O39))),1,"")</f>
        <v>1</v>
      </c>
      <c r="BV39" s="17">
        <f>IF(AND(Участники!$A39&lt;&gt;"",OR($N$13&gt;$N39,AND($N$13=$N39,$O$13&gt;$O39))),1,"")</f>
        <v>1</v>
      </c>
      <c r="BW39" s="17">
        <f>IF(AND(Участники!$A39&lt;&gt;"",OR($N$14&gt;$N39,AND($N$14=$N39,$O$14&gt;$O39))),1,"")</f>
        <v>1</v>
      </c>
      <c r="BX39" s="17">
        <f>IF(AND(Участники!$A39&lt;&gt;"",OR($N$15&gt;$N39,AND($N$15=$N39,$O$15&gt;$O39))),1,"")</f>
        <v>1</v>
      </c>
      <c r="BY39" s="17" t="str">
        <f>IF(AND(Участники!$A39&lt;&gt;"",OR($N$16&gt;$N39,AND($N$16=$N39,$O$16&gt;$O39))),1,"")</f>
        <v/>
      </c>
      <c r="BZ39" s="17">
        <f>IF(AND(Участники!$A39&lt;&gt;"",OR($N$17&gt;$N39,AND($N$17=$N39,$O$17&gt;$O39))),1,"")</f>
        <v>1</v>
      </c>
      <c r="CA39" s="17">
        <f>IF(AND(Участники!$A39&lt;&gt;"",OR($N$18&gt;$N39,AND($N$18=$N39,$O$18&gt;$O39))),1,"")</f>
        <v>1</v>
      </c>
      <c r="CB39" s="17">
        <f>IF(AND(Участники!$A39&lt;&gt;"",OR($N$19&gt;$N39,AND($N$19=$N39,$O$19&gt;$O39))),1,"")</f>
        <v>1</v>
      </c>
      <c r="CC39" s="17">
        <f>IF(AND(Участники!$A39&lt;&gt;"",OR($N$20&gt;$N39,AND($N$20=$N39,$O$20&gt;$O39))),1,"")</f>
        <v>1</v>
      </c>
      <c r="CD39" s="17">
        <f>IF(AND(Участники!$A39&lt;&gt;"",OR($N$21&gt;$N39,AND($N$21=$N39,$O$21&gt;$O39))),1,"")</f>
        <v>1</v>
      </c>
      <c r="CE39" s="17">
        <f>IF(AND(Участники!$A39&lt;&gt;"",OR($N$22&gt;$N39,AND($N$22=$N39,$O$22&gt;$O39))),1,"")</f>
        <v>1</v>
      </c>
      <c r="CF39" s="17">
        <f>IF(AND(Участники!$A39&lt;&gt;"",OR($N$23&gt;$N39,AND($N$23=$N39,$O$23&gt;$O39))),1,"")</f>
        <v>1</v>
      </c>
      <c r="CG39" s="17">
        <f>IF(AND(Участники!$A39&lt;&gt;"",OR($N$24&gt;$N39,AND($N$24=$N39,$O$24&gt;$O39))),1,"")</f>
        <v>1</v>
      </c>
      <c r="CH39" s="17" t="str">
        <f>IF(AND(Участники!$A39&lt;&gt;"",OR($N$25&gt;$N39,AND($N$25=$N39,$O$25&gt;$O39))),1,"")</f>
        <v/>
      </c>
      <c r="CI39" s="17">
        <f>IF(AND(Участники!$A39&lt;&gt;"",OR($N$26&gt;$N39,AND($N$26=$N39,$O$26&gt;$O39))),1,"")</f>
        <v>1</v>
      </c>
      <c r="CJ39" s="17">
        <f>IF(AND(Участники!$A39&lt;&gt;"",OR($N$27&gt;$N39,AND($N$27=$N39,$O$27&gt;$O39))),1,"")</f>
        <v>1</v>
      </c>
      <c r="CK39" s="17">
        <f>IF(AND(Участники!$A39&lt;&gt;"",OR($N$28&gt;$N39,AND($N$28=$N39,$O$28&gt;$O39))),1,"")</f>
        <v>1</v>
      </c>
      <c r="CL39" s="17">
        <f>IF(AND(Участники!$A39&lt;&gt;"",OR($N$29&gt;$N39,AND($N$29=$N39,$O$29&gt;$O39))),1,"")</f>
        <v>1</v>
      </c>
      <c r="CM39" s="17">
        <f>IF(AND(Участники!$A39&lt;&gt;"",OR($N$30&gt;$N39,AND($N$30=$N39,$O$30&gt;$O39))),1,"")</f>
        <v>1</v>
      </c>
      <c r="CN39" s="17" t="str">
        <f>IF(AND(Участники!$A39&lt;&gt;"",OR($N$31&gt;$N39,AND($N$31=$N39,$O$31&gt;$O39))),1,"")</f>
        <v/>
      </c>
      <c r="CO39" s="17">
        <f>IF(AND(Участники!$A39&lt;&gt;"",OR($N$32&gt;$N39,AND($N$32=$N39,$O$32&gt;$O39))),1,"")</f>
        <v>1</v>
      </c>
      <c r="CP39" s="17">
        <f>IF(AND(Участники!$A39&lt;&gt;"",OR($N$33&gt;$N39,AND($N$33=$N39,$O$33&gt;$O39))),1,"")</f>
        <v>1</v>
      </c>
      <c r="CQ39" s="17">
        <f>IF(AND(Участники!$A39&lt;&gt;"",OR($N$34&gt;$N39,AND($N$34=$N39,$O$34&gt;$O39))),1,"")</f>
        <v>1</v>
      </c>
      <c r="CR39" s="17">
        <f>IF(AND(Участники!$A39&lt;&gt;"",OR($N$35&gt;$N39,AND($N$35=$N39,$O$35&gt;$O39))),1,"")</f>
        <v>1</v>
      </c>
      <c r="CS39" s="17" t="str">
        <f>IF(AND(Участники!$A39&lt;&gt;"",OR($N$36&gt;$N39,AND($N$36=$N39,$O$36&gt;$O39))),1,"")</f>
        <v/>
      </c>
      <c r="CT39" s="17">
        <f>IF(AND(Участники!$A39&lt;&gt;"",OR($N$37&gt;$N39,AND($N$37=$N39,$O$37&gt;$O39))),1,"")</f>
        <v>1</v>
      </c>
      <c r="CU39" s="17">
        <f>IF(AND(Участники!$A39&lt;&gt;"",OR($N$38&gt;$N39,AND($N$38=$N39,$O$38&gt;$O39))),1,"")</f>
        <v>1</v>
      </c>
      <c r="CV39" s="16" t="str">
        <f>IF(AND(Участники!$A39&lt;&gt;"",OR($N$39&gt;$N39,AND($N$39=$N39,$O$39&gt;$O39))),1,"")</f>
        <v/>
      </c>
      <c r="CW39" s="17">
        <f>IF(AND(Участники!$A39&lt;&gt;"",OR($N$40&gt;$N39,AND($N$40=$N39,$O$40&gt;$O39))),1,"")</f>
        <v>1</v>
      </c>
      <c r="CX39" s="17">
        <f>IF(AND(Участники!$A39&lt;&gt;"",OR($N$41&gt;$N39,AND($N$41=$N39,$O$41&gt;$O39))),1,"")</f>
        <v>1</v>
      </c>
      <c r="CY39" s="17">
        <f>IF(AND(Участники!$A39&lt;&gt;"",OR($N$42&gt;$N39,AND($N$42=$N39,$O$42&gt;$O39))),1,"")</f>
        <v>1</v>
      </c>
      <c r="CZ39" s="17">
        <f>IF(AND(Участники!$A39&lt;&gt;"",OR($N$43&gt;$N39,AND($N$43=$N39,$O$43&gt;$O39))),1,"")</f>
        <v>1</v>
      </c>
      <c r="DA39" s="17">
        <f>IF(AND(Участники!$A39&lt;&gt;"",OR($N$44&gt;$N39,AND($N$44=$N39,$O$44&gt;$O39))),1,"")</f>
        <v>1</v>
      </c>
      <c r="DB39" s="17">
        <f>IF(AND(Участники!$A39&lt;&gt;"",OR($N$45&gt;$N39,AND($N$45=$N39,$O$45&gt;$O39))),1,"")</f>
        <v>1</v>
      </c>
      <c r="DC39" s="17">
        <f>IF(AND(Участники!$A39&lt;&gt;"",OR($N$46&gt;$N39,AND($N$46=$N39,$O$46&gt;$O39))),1,"")</f>
        <v>1</v>
      </c>
      <c r="DD39" s="17">
        <f>IF(AND(Участники!$A39&lt;&gt;"",OR($N$47&gt;$N39,AND($N$47=$N39,$O$47&gt;$O39))),1,"")</f>
        <v>1</v>
      </c>
      <c r="DE39" s="17">
        <f>IF(AND(Участники!$A39&lt;&gt;"",OR($N$48&gt;$N39,AND($N$48=$N39,$O$48&gt;$O39))),1,"")</f>
        <v>1</v>
      </c>
      <c r="DF39" s="17">
        <f>IF(AND(Участники!$A39&lt;&gt;"",OR($N$49&gt;$N39,AND($N$49=$N39,$O$49&gt;$O39))),1,"")</f>
        <v>1</v>
      </c>
      <c r="DG39" s="17">
        <f>IF(AND(Участники!$A39&lt;&gt;"",OR($N$50&gt;$N39,AND($N$50=$N39,$O$50&gt;$O39))),1,"")</f>
        <v>1</v>
      </c>
      <c r="DH39" s="17">
        <f>IF(AND(Участники!$A39&lt;&gt;"",OR($N$51&gt;$N39,AND($N$51=$N39,$O$51&gt;$O39))),1,"")</f>
        <v>1</v>
      </c>
      <c r="DI39" s="17">
        <f>IF(AND(Участники!$A39&lt;&gt;"",OR($N$52&gt;$N39,AND($N$52=$N39,$O$52&gt;$O39))),1,"")</f>
        <v>1</v>
      </c>
      <c r="DJ39" s="17">
        <f>IF(AND(Участники!$A39&lt;&gt;"",OR($N$53&gt;$N39,AND($N$53=$N39,$O$53&gt;$O39))),1,"")</f>
        <v>1</v>
      </c>
      <c r="DK39" s="17">
        <f>IF(AND(Участники!$A39&lt;&gt;"",OR($N$54&gt;$N39,AND($N$54=$N39,$O$54&gt;$O39))),1,"")</f>
        <v>1</v>
      </c>
      <c r="DL39" s="17">
        <f>IF(AND(Участники!$A39&lt;&gt;"",OR($N$55&gt;$N39,AND($N$55=$N39,$O$55&gt;$O39))),1,"")</f>
        <v>1</v>
      </c>
      <c r="DM39" s="17">
        <f>IF(AND(Участники!$A39&lt;&gt;"",OR($N$56&gt;$N39,AND($N$56=$N39,$O$56&gt;$O39))),1,"")</f>
        <v>1</v>
      </c>
      <c r="DN39" s="17">
        <f>IF(AND(Участники!$A39&lt;&gt;"",OR($N$57&gt;$N39,AND($N$57=$N39,$O$57&gt;$O39))),1,"")</f>
        <v>1</v>
      </c>
      <c r="DO39" s="17">
        <f>IF(AND(Участники!$A39&lt;&gt;"",OR($N$58&gt;$N39,AND($N$58=$N39,$O$58&gt;$O39))),1,"")</f>
        <v>1</v>
      </c>
      <c r="DP39" s="17">
        <f>IF(AND(Участники!$A39&lt;&gt;"",OR($N$59&gt;$N39,AND($N$59=$N39,$O$59&gt;$O39))),1,"")</f>
        <v>1</v>
      </c>
      <c r="DQ39" s="17">
        <f>IF(AND(Участники!$A39&lt;&gt;"",OR($N$60&gt;$N39,AND($N$60=$N39,$O$60&gt;$O39))),1,"")</f>
        <v>1</v>
      </c>
    </row>
    <row r="40" spans="1:121" x14ac:dyDescent="0.25">
      <c r="A40" s="30" t="str">
        <f>IF(Участники!A40="","",Участники!A40)</f>
        <v>Тезаурус</v>
      </c>
      <c r="B40" s="52">
        <v>1</v>
      </c>
      <c r="C40" s="52"/>
      <c r="D40" s="52"/>
      <c r="E40" s="52">
        <v>1</v>
      </c>
      <c r="F40" s="64"/>
      <c r="G40" s="52">
        <v>1</v>
      </c>
      <c r="H40" s="52"/>
      <c r="I40" s="52"/>
      <c r="J40" s="52"/>
      <c r="K40" s="52"/>
      <c r="L40" s="52">
        <v>1</v>
      </c>
      <c r="M40" s="52">
        <v>1</v>
      </c>
      <c r="N40" s="31">
        <f>IF(Участники!A40="","",COUNTA(B40:M40))</f>
        <v>5</v>
      </c>
      <c r="O40" s="31">
        <f>IF(Участники!A40="","",SUMPRODUCT(B$8:M$8,B100:M100))</f>
        <v>96</v>
      </c>
      <c r="P40" s="31">
        <f>IF(Участники!A40="","",IF($AW$61+1=Участники!$B$6-CW$61,$AW$61+1,CONCATENATE($AW$61+1,"-",Участники!$B$6-CW$61)))</f>
        <v>6</v>
      </c>
      <c r="T40" s="17" t="str">
        <f>IF(AND(Участники!$A40&lt;&gt;"",OR($N$11&lt;$N40,AND($N$11=$N40,$O$11&lt;$O40))),1,"")</f>
        <v/>
      </c>
      <c r="U40" s="17">
        <f>IF(AND(Участники!$A40&lt;&gt;"",OR($N$12&lt;$N40,AND($N$12=$N40,$O$12&lt;$O40))),1,"")</f>
        <v>1</v>
      </c>
      <c r="V40" s="17">
        <f>IF(AND(Участники!$A40&lt;&gt;"",OR($N$13&lt;$N40,AND($N$13=$N40,$O$13&lt;$O40))),1,"")</f>
        <v>1</v>
      </c>
      <c r="W40" s="17">
        <f>IF(AND(Участники!$A40&lt;&gt;"",OR($N$14&lt;$N40,AND($N$14=$N40,$O$14&lt;$O40))),1,"")</f>
        <v>1</v>
      </c>
      <c r="X40" s="17">
        <f>IF(AND(Участники!$A40&lt;&gt;"",OR($N$15&lt;$N40,AND($N$15=$N40,$O$15&lt;$O40))),1,"")</f>
        <v>1</v>
      </c>
      <c r="Y40" s="17">
        <f>IF(AND(Участники!$A40&lt;&gt;"",OR($N$16&lt;$N40,AND($N$16=$N40,$O$16&lt;$O40))),1,"")</f>
        <v>1</v>
      </c>
      <c r="Z40" s="17">
        <f>IF(AND(Участники!$A40&lt;&gt;"",OR($N$17&lt;$N40,AND($N$17=$N40,$O$17&lt;$O40))),1,"")</f>
        <v>1</v>
      </c>
      <c r="AA40" s="17">
        <f>IF(AND(Участники!$A40&lt;&gt;"",OR($N$18&lt;$N40,AND($N$18=$N40,$O$18&lt;$O40))),1,"")</f>
        <v>1</v>
      </c>
      <c r="AB40" s="17">
        <f>IF(AND(Участники!$A40&lt;&gt;"",OR($N$19&lt;$N40,AND($N$19=$N40,$O$19&lt;$O40))),1,"")</f>
        <v>1</v>
      </c>
      <c r="AC40" s="17">
        <f>IF(AND(Участники!$A40&lt;&gt;"",OR($N$20&lt;$N40,AND($N$20=$N40,$O$20&lt;$O40))),1,"")</f>
        <v>1</v>
      </c>
      <c r="AD40" s="17">
        <f>IF(AND(Участники!$A40&lt;&gt;"",OR($N$21&lt;$N40,AND($N$21=$N40,$O$21&lt;$O40))),1,"")</f>
        <v>1</v>
      </c>
      <c r="AE40" s="17">
        <f>IF(AND(Участники!$A40&lt;&gt;"",OR($N$22&lt;$N40,AND($N$22=$N40,$O$22&lt;$O40))),1,"")</f>
        <v>1</v>
      </c>
      <c r="AF40" s="17">
        <f>IF(AND(Участники!$A40&lt;&gt;"",OR($N$23&lt;$N40,AND($N$23=$N40,$O$23&lt;$O40))),1,"")</f>
        <v>1</v>
      </c>
      <c r="AG40" s="17">
        <f>IF(AND(Участники!$A40&lt;&gt;"",OR($N$24&lt;$N40,AND($N$24=$N40,$O$24&lt;$O40))),1,"")</f>
        <v>1</v>
      </c>
      <c r="AH40" s="17">
        <f>IF(AND(Участники!$A40&lt;&gt;"",OR($N$25&lt;$N40,AND($N$25=$N40,$O$25&lt;$O40))),1,"")</f>
        <v>1</v>
      </c>
      <c r="AI40" s="17" t="str">
        <f>IF(AND(Участники!$A40&lt;&gt;"",OR($N$26&lt;$N40,AND($N$26=$N40,$O$26&lt;$O40))),1,"")</f>
        <v/>
      </c>
      <c r="AJ40" s="17" t="str">
        <f>IF(AND(Участники!$A40&lt;&gt;"",OR($N$27&lt;$N40,AND($N$27=$N40,$O$27&lt;$O40))),1,"")</f>
        <v/>
      </c>
      <c r="AK40" s="17">
        <f>IF(AND(Участники!$A40&lt;&gt;"",OR($N$28&lt;$N40,AND($N$28=$N40,$O$28&lt;$O40))),1,"")</f>
        <v>1</v>
      </c>
      <c r="AL40" s="17">
        <f>IF(AND(Участники!$A40&lt;&gt;"",OR($N$29&lt;$N40,AND($N$29=$N40,$O$29&lt;$O40))),1,"")</f>
        <v>1</v>
      </c>
      <c r="AM40" s="17">
        <f>IF(AND(Участники!$A40&lt;&gt;"",OR($N$30&lt;$N40,AND($N$30=$N40,$O$30&lt;$O40))),1,"")</f>
        <v>1</v>
      </c>
      <c r="AN40" s="17">
        <f>IF(AND(Участники!$A40&lt;&gt;"",OR($N$31&lt;$N40,AND($N$31=$N40,$O$31&lt;$O40))),1,"")</f>
        <v>1</v>
      </c>
      <c r="AO40" s="17" t="str">
        <f>IF(AND(Участники!$A40&lt;&gt;"",OR($N$32&lt;$N40,AND($N$32=$N40,$O$32&lt;$O40))),1,"")</f>
        <v/>
      </c>
      <c r="AP40" s="17">
        <f>IF(AND(Участники!$A40&lt;&gt;"",OR($N$33&lt;$N40,AND($N$33=$N40,$O$33&lt;$O40))),1,"")</f>
        <v>1</v>
      </c>
      <c r="AQ40" s="17" t="str">
        <f>IF(AND(Участники!$A40&lt;&gt;"",OR($N$34&lt;$N40,AND($N$34=$N40,$O$34&lt;$O40))),1,"")</f>
        <v/>
      </c>
      <c r="AR40" s="17">
        <f>IF(AND(Участники!$A40&lt;&gt;"",OR($N$35&lt;$N40,AND($N$35=$N40,$O$35&lt;$O40))),1,"")</f>
        <v>1</v>
      </c>
      <c r="AS40" s="17">
        <f>IF(AND(Участники!$A40&lt;&gt;"",OR($N$36&lt;$N40,AND($N$36=$N40,$O$36&lt;$O40))),1,"")</f>
        <v>1</v>
      </c>
      <c r="AT40" s="17">
        <f>IF(AND(Участники!$A40&lt;&gt;"",OR($N$37&lt;$N40,AND($N$37=$N40,$O$37&lt;$O40))),1,"")</f>
        <v>1</v>
      </c>
      <c r="AU40" s="17">
        <f>IF(AND(Участники!$A40&lt;&gt;"",OR($N$38&lt;$N40,AND($N$38=$N40,$O$38&lt;$O40))),1,"")</f>
        <v>1</v>
      </c>
      <c r="AV40" s="17">
        <f>IF(AND(Участники!$A40&lt;&gt;"",OR($N$39&lt;$N40,AND($N$39=$N40,$O$39&lt;$O40))),1,"")</f>
        <v>1</v>
      </c>
      <c r="AW40" s="16" t="str">
        <f>IF(AND(Участники!$A40&lt;&gt;"",OR($N$40&lt;$N40,AND($N$40=$N40,$O$40&lt;$O40))),1,"")</f>
        <v/>
      </c>
      <c r="AX40" s="17" t="str">
        <f>IF(AND(Участники!$A40&lt;&gt;"",OR($N$41&lt;$N40,AND($N$41=$N40,$O$41&lt;$O40))),1,"")</f>
        <v/>
      </c>
      <c r="AY40" s="17" t="str">
        <f>IF(AND(Участники!$A40&lt;&gt;"",OR($N$42&lt;$N40,AND($N$42=$N40,$O$42&lt;$O40))),1,"")</f>
        <v/>
      </c>
      <c r="AZ40" s="17" t="str">
        <f>IF(AND(Участники!$A40&lt;&gt;"",OR($N$43&lt;$N40,AND($N$43=$N40,$O$43&lt;$O40))),1,"")</f>
        <v/>
      </c>
      <c r="BA40" s="17" t="str">
        <f>IF(AND(Участники!$A40&lt;&gt;"",OR($N$44&lt;$N40,AND($N$44=$N40,$O$44&lt;$O40))),1,"")</f>
        <v/>
      </c>
      <c r="BB40" s="17" t="str">
        <f>IF(AND(Участники!$A40&lt;&gt;"",OR($N$45&lt;$N40,AND($N$45=$N40,$O$45&lt;$O40))),1,"")</f>
        <v/>
      </c>
      <c r="BC40" s="17" t="str">
        <f>IF(AND(Участники!$A40&lt;&gt;"",OR($N$46&lt;$N40,AND($N$46=$N40,$O$46&lt;$O40))),1,"")</f>
        <v/>
      </c>
      <c r="BD40" s="17" t="str">
        <f>IF(AND(Участники!$A40&lt;&gt;"",OR($N$47&lt;$N40,AND($N$47=$N40,$O$47&lt;$O40))),1,"")</f>
        <v/>
      </c>
      <c r="BE40" s="17" t="str">
        <f>IF(AND(Участники!$A40&lt;&gt;"",OR($N$48&lt;$N40,AND($N$48=$N40,$O$48&lt;$O40))),1,"")</f>
        <v/>
      </c>
      <c r="BF40" s="17" t="str">
        <f>IF(AND(Участники!$A40&lt;&gt;"",OR($N$49&lt;$N40,AND($N$49=$N40,$O$49&lt;$O40))),1,"")</f>
        <v/>
      </c>
      <c r="BG40" s="17" t="str">
        <f>IF(AND(Участники!$A40&lt;&gt;"",OR($N$50&lt;$N40,AND($N$50=$N40,$O$50&lt;$O40))),1,"")</f>
        <v/>
      </c>
      <c r="BH40" s="17" t="str">
        <f>IF(AND(Участники!$A40&lt;&gt;"",OR($N$51&lt;$N40,AND($N$51=$N40,$O$51&lt;$O40))),1,"")</f>
        <v/>
      </c>
      <c r="BI40" s="17" t="str">
        <f>IF(AND(Участники!$A40&lt;&gt;"",OR($N$52&lt;$N40,AND($N$52=$N40,$O$52&lt;$O40))),1,"")</f>
        <v/>
      </c>
      <c r="BJ40" s="17" t="str">
        <f>IF(AND(Участники!$A40&lt;&gt;"",OR($N$53&lt;$N40,AND($N$53=$N40,$O$53&lt;$O40))),1,"")</f>
        <v/>
      </c>
      <c r="BK40" s="17" t="str">
        <f>IF(AND(Участники!$A40&lt;&gt;"",OR($N$54&lt;$N40,AND($N$54=$N40,$O$54&lt;$O40))),1,"")</f>
        <v/>
      </c>
      <c r="BL40" s="17" t="str">
        <f>IF(AND(Участники!$A40&lt;&gt;"",OR($N$55&lt;$N40,AND($N$55=$N40,$O$55&lt;$O40))),1,"")</f>
        <v/>
      </c>
      <c r="BM40" s="17" t="str">
        <f>IF(AND(Участники!$A40&lt;&gt;"",OR($N$56&lt;$N40,AND($N$56=$N40,$O$56&lt;$O40))),1,"")</f>
        <v/>
      </c>
      <c r="BN40" s="17" t="str">
        <f>IF(AND(Участники!$A40&lt;&gt;"",OR($N$57&lt;$N40,AND($N$57=$N40,$O$57&lt;$O40))),1,"")</f>
        <v/>
      </c>
      <c r="BO40" s="17" t="str">
        <f>IF(AND(Участники!$A40&lt;&gt;"",OR($N$58&lt;$N40,AND($N$58=$N40,$O$58&lt;$O40))),1,"")</f>
        <v/>
      </c>
      <c r="BP40" s="17" t="str">
        <f>IF(AND(Участники!$A40&lt;&gt;"",OR($N$59&lt;$N40,AND($N$59=$N40,$O$59&lt;$O40))),1,"")</f>
        <v/>
      </c>
      <c r="BQ40" s="17" t="str">
        <f>IF(AND(Участники!$A40&lt;&gt;"",OR($N$60&lt;$N40,AND($N$60=$N40,$O$60&lt;$O40))),1,"")</f>
        <v/>
      </c>
      <c r="BT40" s="17">
        <f>IF(AND(Участники!$A40&lt;&gt;"",OR($N$11&gt;$N40,AND($N$11=$N40,$O$11&gt;$O40))),1,"")</f>
        <v>1</v>
      </c>
      <c r="BU40" s="17" t="str">
        <f>IF(AND(Участники!$A40&lt;&gt;"",OR($N$12&gt;$N40,AND($N$12=$N40,$O$12&gt;$O40))),1,"")</f>
        <v/>
      </c>
      <c r="BV40" s="17" t="str">
        <f>IF(AND(Участники!$A40&lt;&gt;"",OR($N$13&gt;$N40,AND($N$13=$N40,$O$13&gt;$O40))),1,"")</f>
        <v/>
      </c>
      <c r="BW40" s="17" t="str">
        <f>IF(AND(Участники!$A40&lt;&gt;"",OR($N$14&gt;$N40,AND($N$14=$N40,$O$14&gt;$O40))),1,"")</f>
        <v/>
      </c>
      <c r="BX40" s="17" t="str">
        <f>IF(AND(Участники!$A40&lt;&gt;"",OR($N$15&gt;$N40,AND($N$15=$N40,$O$15&gt;$O40))),1,"")</f>
        <v/>
      </c>
      <c r="BY40" s="17" t="str">
        <f>IF(AND(Участники!$A40&lt;&gt;"",OR($N$16&gt;$N40,AND($N$16=$N40,$O$16&gt;$O40))),1,"")</f>
        <v/>
      </c>
      <c r="BZ40" s="17" t="str">
        <f>IF(AND(Участники!$A40&lt;&gt;"",OR($N$17&gt;$N40,AND($N$17=$N40,$O$17&gt;$O40))),1,"")</f>
        <v/>
      </c>
      <c r="CA40" s="17" t="str">
        <f>IF(AND(Участники!$A40&lt;&gt;"",OR($N$18&gt;$N40,AND($N$18=$N40,$O$18&gt;$O40))),1,"")</f>
        <v/>
      </c>
      <c r="CB40" s="17" t="str">
        <f>IF(AND(Участники!$A40&lt;&gt;"",OR($N$19&gt;$N40,AND($N$19=$N40,$O$19&gt;$O40))),1,"")</f>
        <v/>
      </c>
      <c r="CC40" s="17" t="str">
        <f>IF(AND(Участники!$A40&lt;&gt;"",OR($N$20&gt;$N40,AND($N$20=$N40,$O$20&gt;$O40))),1,"")</f>
        <v/>
      </c>
      <c r="CD40" s="17" t="str">
        <f>IF(AND(Участники!$A40&lt;&gt;"",OR($N$21&gt;$N40,AND($N$21=$N40,$O$21&gt;$O40))),1,"")</f>
        <v/>
      </c>
      <c r="CE40" s="17" t="str">
        <f>IF(AND(Участники!$A40&lt;&gt;"",OR($N$22&gt;$N40,AND($N$22=$N40,$O$22&gt;$O40))),1,"")</f>
        <v/>
      </c>
      <c r="CF40" s="17" t="str">
        <f>IF(AND(Участники!$A40&lt;&gt;"",OR($N$23&gt;$N40,AND($N$23=$N40,$O$23&gt;$O40))),1,"")</f>
        <v/>
      </c>
      <c r="CG40" s="17" t="str">
        <f>IF(AND(Участники!$A40&lt;&gt;"",OR($N$24&gt;$N40,AND($N$24=$N40,$O$24&gt;$O40))),1,"")</f>
        <v/>
      </c>
      <c r="CH40" s="17" t="str">
        <f>IF(AND(Участники!$A40&lt;&gt;"",OR($N$25&gt;$N40,AND($N$25=$N40,$O$25&gt;$O40))),1,"")</f>
        <v/>
      </c>
      <c r="CI40" s="17">
        <f>IF(AND(Участники!$A40&lt;&gt;"",OR($N$26&gt;$N40,AND($N$26=$N40,$O$26&gt;$O40))),1,"")</f>
        <v>1</v>
      </c>
      <c r="CJ40" s="17">
        <f>IF(AND(Участники!$A40&lt;&gt;"",OR($N$27&gt;$N40,AND($N$27=$N40,$O$27&gt;$O40))),1,"")</f>
        <v>1</v>
      </c>
      <c r="CK40" s="17" t="str">
        <f>IF(AND(Участники!$A40&lt;&gt;"",OR($N$28&gt;$N40,AND($N$28=$N40,$O$28&gt;$O40))),1,"")</f>
        <v/>
      </c>
      <c r="CL40" s="17" t="str">
        <f>IF(AND(Участники!$A40&lt;&gt;"",OR($N$29&gt;$N40,AND($N$29=$N40,$O$29&gt;$O40))),1,"")</f>
        <v/>
      </c>
      <c r="CM40" s="17" t="str">
        <f>IF(AND(Участники!$A40&lt;&gt;"",OR($N$30&gt;$N40,AND($N$30=$N40,$O$30&gt;$O40))),1,"")</f>
        <v/>
      </c>
      <c r="CN40" s="17" t="str">
        <f>IF(AND(Участники!$A40&lt;&gt;"",OR($N$31&gt;$N40,AND($N$31=$N40,$O$31&gt;$O40))),1,"")</f>
        <v/>
      </c>
      <c r="CO40" s="17">
        <f>IF(AND(Участники!$A40&lt;&gt;"",OR($N$32&gt;$N40,AND($N$32=$N40,$O$32&gt;$O40))),1,"")</f>
        <v>1</v>
      </c>
      <c r="CP40" s="17" t="str">
        <f>IF(AND(Участники!$A40&lt;&gt;"",OR($N$33&gt;$N40,AND($N$33=$N40,$O$33&gt;$O40))),1,"")</f>
        <v/>
      </c>
      <c r="CQ40" s="17">
        <f>IF(AND(Участники!$A40&lt;&gt;"",OR($N$34&gt;$N40,AND($N$34=$N40,$O$34&gt;$O40))),1,"")</f>
        <v>1</v>
      </c>
      <c r="CR40" s="17" t="str">
        <f>IF(AND(Участники!$A40&lt;&gt;"",OR($N$35&gt;$N40,AND($N$35=$N40,$O$35&gt;$O40))),1,"")</f>
        <v/>
      </c>
      <c r="CS40" s="17" t="str">
        <f>IF(AND(Участники!$A40&lt;&gt;"",OR($N$36&gt;$N40,AND($N$36=$N40,$O$36&gt;$O40))),1,"")</f>
        <v/>
      </c>
      <c r="CT40" s="17" t="str">
        <f>IF(AND(Участники!$A40&lt;&gt;"",OR($N$37&gt;$N40,AND($N$37=$N40,$O$37&gt;$O40))),1,"")</f>
        <v/>
      </c>
      <c r="CU40" s="17" t="str">
        <f>IF(AND(Участники!$A40&lt;&gt;"",OR($N$38&gt;$N40,AND($N$38=$N40,$O$38&gt;$O40))),1,"")</f>
        <v/>
      </c>
      <c r="CV40" s="17" t="str">
        <f>IF(AND(Участники!$A40&lt;&gt;"",OR($N$39&gt;$N40,AND($N$39=$N40,$O$39&gt;$O40))),1,"")</f>
        <v/>
      </c>
      <c r="CW40" s="16" t="str">
        <f>IF(AND(Участники!$A40&lt;&gt;"",OR($N$40&gt;$N40,AND($N$40=$N40,$O$40&gt;$O40))),1,"")</f>
        <v/>
      </c>
      <c r="CX40" s="17">
        <f>IF(AND(Участники!$A40&lt;&gt;"",OR($N$41&gt;$N40,AND($N$41=$N40,$O$41&gt;$O40))),1,"")</f>
        <v>1</v>
      </c>
      <c r="CY40" s="17">
        <f>IF(AND(Участники!$A40&lt;&gt;"",OR($N$42&gt;$N40,AND($N$42=$N40,$O$42&gt;$O40))),1,"")</f>
        <v>1</v>
      </c>
      <c r="CZ40" s="17">
        <f>IF(AND(Участники!$A40&lt;&gt;"",OR($N$43&gt;$N40,AND($N$43=$N40,$O$43&gt;$O40))),1,"")</f>
        <v>1</v>
      </c>
      <c r="DA40" s="17">
        <f>IF(AND(Участники!$A40&lt;&gt;"",OR($N$44&gt;$N40,AND($N$44=$N40,$O$44&gt;$O40))),1,"")</f>
        <v>1</v>
      </c>
      <c r="DB40" s="17">
        <f>IF(AND(Участники!$A40&lt;&gt;"",OR($N$45&gt;$N40,AND($N$45=$N40,$O$45&gt;$O40))),1,"")</f>
        <v>1</v>
      </c>
      <c r="DC40" s="17">
        <f>IF(AND(Участники!$A40&lt;&gt;"",OR($N$46&gt;$N40,AND($N$46=$N40,$O$46&gt;$O40))),1,"")</f>
        <v>1</v>
      </c>
      <c r="DD40" s="17">
        <f>IF(AND(Участники!$A40&lt;&gt;"",OR($N$47&gt;$N40,AND($N$47=$N40,$O$47&gt;$O40))),1,"")</f>
        <v>1</v>
      </c>
      <c r="DE40" s="17">
        <f>IF(AND(Участники!$A40&lt;&gt;"",OR($N$48&gt;$N40,AND($N$48=$N40,$O$48&gt;$O40))),1,"")</f>
        <v>1</v>
      </c>
      <c r="DF40" s="17">
        <f>IF(AND(Участники!$A40&lt;&gt;"",OR($N$49&gt;$N40,AND($N$49=$N40,$O$49&gt;$O40))),1,"")</f>
        <v>1</v>
      </c>
      <c r="DG40" s="17">
        <f>IF(AND(Участники!$A40&lt;&gt;"",OR($N$50&gt;$N40,AND($N$50=$N40,$O$50&gt;$O40))),1,"")</f>
        <v>1</v>
      </c>
      <c r="DH40" s="17">
        <f>IF(AND(Участники!$A40&lt;&gt;"",OR($N$51&gt;$N40,AND($N$51=$N40,$O$51&gt;$O40))),1,"")</f>
        <v>1</v>
      </c>
      <c r="DI40" s="17">
        <f>IF(AND(Участники!$A40&lt;&gt;"",OR($N$52&gt;$N40,AND($N$52=$N40,$O$52&gt;$O40))),1,"")</f>
        <v>1</v>
      </c>
      <c r="DJ40" s="17">
        <f>IF(AND(Участники!$A40&lt;&gt;"",OR($N$53&gt;$N40,AND($N$53=$N40,$O$53&gt;$O40))),1,"")</f>
        <v>1</v>
      </c>
      <c r="DK40" s="17">
        <f>IF(AND(Участники!$A40&lt;&gt;"",OR($N$54&gt;$N40,AND($N$54=$N40,$O$54&gt;$O40))),1,"")</f>
        <v>1</v>
      </c>
      <c r="DL40" s="17">
        <f>IF(AND(Участники!$A40&lt;&gt;"",OR($N$55&gt;$N40,AND($N$55=$N40,$O$55&gt;$O40))),1,"")</f>
        <v>1</v>
      </c>
      <c r="DM40" s="17">
        <f>IF(AND(Участники!$A40&lt;&gt;"",OR($N$56&gt;$N40,AND($N$56=$N40,$O$56&gt;$O40))),1,"")</f>
        <v>1</v>
      </c>
      <c r="DN40" s="17">
        <f>IF(AND(Участники!$A40&lt;&gt;"",OR($N$57&gt;$N40,AND($N$57=$N40,$O$57&gt;$O40))),1,"")</f>
        <v>1</v>
      </c>
      <c r="DO40" s="17">
        <f>IF(AND(Участники!$A40&lt;&gt;"",OR($N$58&gt;$N40,AND($N$58=$N40,$O$58&gt;$O40))),1,"")</f>
        <v>1</v>
      </c>
      <c r="DP40" s="17">
        <f>IF(AND(Участники!$A40&lt;&gt;"",OR($N$59&gt;$N40,AND($N$59=$N40,$O$59&gt;$O40))),1,"")</f>
        <v>1</v>
      </c>
      <c r="DQ40" s="17">
        <f>IF(AND(Участники!$A40&lt;&gt;"",OR($N$60&gt;$N40,AND($N$60=$N40,$O$60&gt;$O40))),1,"")</f>
        <v>1</v>
      </c>
    </row>
    <row r="41" spans="1:121" x14ac:dyDescent="0.25">
      <c r="A41" s="29" t="str">
        <f>IF(Участники!A41="","",Участники!A41)</f>
        <v/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15" t="str">
        <f>IF(Участники!A41="","",COUNTA(B41:M41))</f>
        <v/>
      </c>
      <c r="O41" s="15" t="str">
        <f>IF(Участники!A41="","",SUMPRODUCT(B$8:M$8,B101:M101))</f>
        <v/>
      </c>
      <c r="P41" s="15" t="str">
        <f>IF(Участники!A41="","",IF($AX$61+1=Участники!$B$6-CX$61,$AX$61+1,CONCATENATE($AX$61+1,"-",Участники!$B$6-CX$61)))</f>
        <v/>
      </c>
      <c r="T41" s="17" t="str">
        <f>IF(AND(Участники!$A41&lt;&gt;"",OR($N$11&lt;$N41,AND($N$11=$N41,$O$11&lt;$O41))),1,"")</f>
        <v/>
      </c>
      <c r="U41" s="17" t="str">
        <f>IF(AND(Участники!$A41&lt;&gt;"",OR($N$12&lt;$N41,AND($N$12=$N41,$O$12&lt;$O41))),1,"")</f>
        <v/>
      </c>
      <c r="V41" s="17" t="str">
        <f>IF(AND(Участники!$A41&lt;&gt;"",OR($N$13&lt;$N41,AND($N$13=$N41,$O$13&lt;$O41))),1,"")</f>
        <v/>
      </c>
      <c r="W41" s="17" t="str">
        <f>IF(AND(Участники!$A41&lt;&gt;"",OR($N$14&lt;$N41,AND($N$14=$N41,$O$14&lt;$O41))),1,"")</f>
        <v/>
      </c>
      <c r="X41" s="17" t="str">
        <f>IF(AND(Участники!$A41&lt;&gt;"",OR($N$15&lt;$N41,AND($N$15=$N41,$O$15&lt;$O41))),1,"")</f>
        <v/>
      </c>
      <c r="Y41" s="17" t="str">
        <f>IF(AND(Участники!$A41&lt;&gt;"",OR($N$16&lt;$N41,AND($N$16=$N41,$O$16&lt;$O41))),1,"")</f>
        <v/>
      </c>
      <c r="Z41" s="17" t="str">
        <f>IF(AND(Участники!$A41&lt;&gt;"",OR($N$17&lt;$N41,AND($N$17=$N41,$O$17&lt;$O41))),1,"")</f>
        <v/>
      </c>
      <c r="AA41" s="17" t="str">
        <f>IF(AND(Участники!$A41&lt;&gt;"",OR($N$18&lt;$N41,AND($N$18=$N41,$O$18&lt;$O41))),1,"")</f>
        <v/>
      </c>
      <c r="AB41" s="17" t="str">
        <f>IF(AND(Участники!$A41&lt;&gt;"",OR($N$19&lt;$N41,AND($N$19=$N41,$O$19&lt;$O41))),1,"")</f>
        <v/>
      </c>
      <c r="AC41" s="17" t="str">
        <f>IF(AND(Участники!$A41&lt;&gt;"",OR($N$20&lt;$N41,AND($N$20=$N41,$O$20&lt;$O41))),1,"")</f>
        <v/>
      </c>
      <c r="AD41" s="17" t="str">
        <f>IF(AND(Участники!$A41&lt;&gt;"",OR($N$21&lt;$N41,AND($N$21=$N41,$O$21&lt;$O41))),1,"")</f>
        <v/>
      </c>
      <c r="AE41" s="17" t="str">
        <f>IF(AND(Участники!$A41&lt;&gt;"",OR($N$22&lt;$N41,AND($N$22=$N41,$O$22&lt;$O41))),1,"")</f>
        <v/>
      </c>
      <c r="AF41" s="17" t="str">
        <f>IF(AND(Участники!$A41&lt;&gt;"",OR($N$23&lt;$N41,AND($N$23=$N41,$O$23&lt;$O41))),1,"")</f>
        <v/>
      </c>
      <c r="AG41" s="17" t="str">
        <f>IF(AND(Участники!$A41&lt;&gt;"",OR($N$24&lt;$N41,AND($N$24=$N41,$O$24&lt;$O41))),1,"")</f>
        <v/>
      </c>
      <c r="AH41" s="17" t="str">
        <f>IF(AND(Участники!$A41&lt;&gt;"",OR($N$25&lt;$N41,AND($N$25=$N41,$O$25&lt;$O41))),1,"")</f>
        <v/>
      </c>
      <c r="AI41" s="17" t="str">
        <f>IF(AND(Участники!$A41&lt;&gt;"",OR($N$26&lt;$N41,AND($N$26=$N41,$O$26&lt;$O41))),1,"")</f>
        <v/>
      </c>
      <c r="AJ41" s="17" t="str">
        <f>IF(AND(Участники!$A41&lt;&gt;"",OR($N$27&lt;$N41,AND($N$27=$N41,$O$27&lt;$O41))),1,"")</f>
        <v/>
      </c>
      <c r="AK41" s="17" t="str">
        <f>IF(AND(Участники!$A41&lt;&gt;"",OR($N$28&lt;$N41,AND($N$28=$N41,$O$28&lt;$O41))),1,"")</f>
        <v/>
      </c>
      <c r="AL41" s="17" t="str">
        <f>IF(AND(Участники!$A41&lt;&gt;"",OR($N$29&lt;$N41,AND($N$29=$N41,$O$29&lt;$O41))),1,"")</f>
        <v/>
      </c>
      <c r="AM41" s="17" t="str">
        <f>IF(AND(Участники!$A41&lt;&gt;"",OR($N$30&lt;$N41,AND($N$30=$N41,$O$30&lt;$O41))),1,"")</f>
        <v/>
      </c>
      <c r="AN41" s="17" t="str">
        <f>IF(AND(Участники!$A41&lt;&gt;"",OR($N$31&lt;$N41,AND($N$31=$N41,$O$31&lt;$O41))),1,"")</f>
        <v/>
      </c>
      <c r="AO41" s="17" t="str">
        <f>IF(AND(Участники!$A41&lt;&gt;"",OR($N$32&lt;$N41,AND($N$32=$N41,$O$32&lt;$O41))),1,"")</f>
        <v/>
      </c>
      <c r="AP41" s="17" t="str">
        <f>IF(AND(Участники!$A41&lt;&gt;"",OR($N$33&lt;$N41,AND($N$33=$N41,$O$33&lt;$O41))),1,"")</f>
        <v/>
      </c>
      <c r="AQ41" s="17" t="str">
        <f>IF(AND(Участники!$A41&lt;&gt;"",OR($N$34&lt;$N41,AND($N$34=$N41,$O$34&lt;$O41))),1,"")</f>
        <v/>
      </c>
      <c r="AR41" s="17" t="str">
        <f>IF(AND(Участники!$A41&lt;&gt;"",OR($N$35&lt;$N41,AND($N$35=$N41,$O$35&lt;$O41))),1,"")</f>
        <v/>
      </c>
      <c r="AS41" s="17" t="str">
        <f>IF(AND(Участники!$A41&lt;&gt;"",OR($N$36&lt;$N41,AND($N$36=$N41,$O$36&lt;$O41))),1,"")</f>
        <v/>
      </c>
      <c r="AT41" s="17" t="str">
        <f>IF(AND(Участники!$A41&lt;&gt;"",OR($N$37&lt;$N41,AND($N$37=$N41,$O$37&lt;$O41))),1,"")</f>
        <v/>
      </c>
      <c r="AU41" s="17" t="str">
        <f>IF(AND(Участники!$A41&lt;&gt;"",OR($N$38&lt;$N41,AND($N$38=$N41,$O$38&lt;$O41))),1,"")</f>
        <v/>
      </c>
      <c r="AV41" s="17" t="str">
        <f>IF(AND(Участники!$A41&lt;&gt;"",OR($N$39&lt;$N41,AND($N$39=$N41,$O$39&lt;$O41))),1,"")</f>
        <v/>
      </c>
      <c r="AW41" s="17" t="str">
        <f>IF(AND(Участники!$A41&lt;&gt;"",OR($N$40&lt;$N41,AND($N$40=$N41,$O$40&lt;$O41))),1,"")</f>
        <v/>
      </c>
      <c r="AX41" s="16" t="str">
        <f>IF(AND(Участники!$A41&lt;&gt;"",OR($N$41&lt;$N41,AND($N$41=$N41,$O$41&lt;$O41))),1,"")</f>
        <v/>
      </c>
      <c r="AY41" s="17" t="str">
        <f>IF(AND(Участники!$A41&lt;&gt;"",OR($N$42&lt;$N41,AND($N$42=$N41,$O$42&lt;$O41))),1,"")</f>
        <v/>
      </c>
      <c r="AZ41" s="17" t="str">
        <f>IF(AND(Участники!$A41&lt;&gt;"",OR($N$43&lt;$N41,AND($N$43=$N41,$O$43&lt;$O41))),1,"")</f>
        <v/>
      </c>
      <c r="BA41" s="17" t="str">
        <f>IF(AND(Участники!$A41&lt;&gt;"",OR($N$44&lt;$N41,AND($N$44=$N41,$O$44&lt;$O41))),1,"")</f>
        <v/>
      </c>
      <c r="BB41" s="17" t="str">
        <f>IF(AND(Участники!$A41&lt;&gt;"",OR($N$45&lt;$N41,AND($N$45=$N41,$O$45&lt;$O41))),1,"")</f>
        <v/>
      </c>
      <c r="BC41" s="17" t="str">
        <f>IF(AND(Участники!$A41&lt;&gt;"",OR($N$46&lt;$N41,AND($N$46=$N41,$O$46&lt;$O41))),1,"")</f>
        <v/>
      </c>
      <c r="BD41" s="17" t="str">
        <f>IF(AND(Участники!$A41&lt;&gt;"",OR($N$47&lt;$N41,AND($N$47=$N41,$O$47&lt;$O41))),1,"")</f>
        <v/>
      </c>
      <c r="BE41" s="17" t="str">
        <f>IF(AND(Участники!$A41&lt;&gt;"",OR($N$48&lt;$N41,AND($N$48=$N41,$O$48&lt;$O41))),1,"")</f>
        <v/>
      </c>
      <c r="BF41" s="17" t="str">
        <f>IF(AND(Участники!$A41&lt;&gt;"",OR($N$49&lt;$N41,AND($N$49=$N41,$O$49&lt;$O41))),1,"")</f>
        <v/>
      </c>
      <c r="BG41" s="17" t="str">
        <f>IF(AND(Участники!$A41&lt;&gt;"",OR($N$50&lt;$N41,AND($N$50=$N41,$O$50&lt;$O41))),1,"")</f>
        <v/>
      </c>
      <c r="BH41" s="17" t="str">
        <f>IF(AND(Участники!$A41&lt;&gt;"",OR($N$51&lt;$N41,AND($N$51=$N41,$O$51&lt;$O41))),1,"")</f>
        <v/>
      </c>
      <c r="BI41" s="17" t="str">
        <f>IF(AND(Участники!$A41&lt;&gt;"",OR($N$52&lt;$N41,AND($N$52=$N41,$O$52&lt;$O41))),1,"")</f>
        <v/>
      </c>
      <c r="BJ41" s="17" t="str">
        <f>IF(AND(Участники!$A41&lt;&gt;"",OR($N$53&lt;$N41,AND($N$53=$N41,$O$53&lt;$O41))),1,"")</f>
        <v/>
      </c>
      <c r="BK41" s="17" t="str">
        <f>IF(AND(Участники!$A41&lt;&gt;"",OR($N$54&lt;$N41,AND($N$54=$N41,$O$54&lt;$O41))),1,"")</f>
        <v/>
      </c>
      <c r="BL41" s="17" t="str">
        <f>IF(AND(Участники!$A41&lt;&gt;"",OR($N$55&lt;$N41,AND($N$55=$N41,$O$55&lt;$O41))),1,"")</f>
        <v/>
      </c>
      <c r="BM41" s="17" t="str">
        <f>IF(AND(Участники!$A41&lt;&gt;"",OR($N$56&lt;$N41,AND($N$56=$N41,$O$56&lt;$O41))),1,"")</f>
        <v/>
      </c>
      <c r="BN41" s="17" t="str">
        <f>IF(AND(Участники!$A41&lt;&gt;"",OR($N$57&lt;$N41,AND($N$57=$N41,$O$57&lt;$O41))),1,"")</f>
        <v/>
      </c>
      <c r="BO41" s="17" t="str">
        <f>IF(AND(Участники!$A41&lt;&gt;"",OR($N$58&lt;$N41,AND($N$58=$N41,$O$58&lt;$O41))),1,"")</f>
        <v/>
      </c>
      <c r="BP41" s="17" t="str">
        <f>IF(AND(Участники!$A41&lt;&gt;"",OR($N$59&lt;$N41,AND($N$59=$N41,$O$59&lt;$O41))),1,"")</f>
        <v/>
      </c>
      <c r="BQ41" s="17" t="str">
        <f>IF(AND(Участники!$A41&lt;&gt;"",OR($N$60&lt;$N41,AND($N$60=$N41,$O$60&lt;$O41))),1,"")</f>
        <v/>
      </c>
      <c r="BT41" s="17" t="str">
        <f>IF(AND(Участники!$A41&lt;&gt;"",OR($N$11&gt;$N41,AND($N$11=$N41,$O$11&gt;$O41))),1,"")</f>
        <v/>
      </c>
      <c r="BU41" s="17" t="str">
        <f>IF(AND(Участники!$A41&lt;&gt;"",OR($N$12&gt;$N41,AND($N$12=$N41,$O$12&gt;$O41))),1,"")</f>
        <v/>
      </c>
      <c r="BV41" s="17" t="str">
        <f>IF(AND(Участники!$A41&lt;&gt;"",OR($N$13&gt;$N41,AND($N$13=$N41,$O$13&gt;$O41))),1,"")</f>
        <v/>
      </c>
      <c r="BW41" s="17" t="str">
        <f>IF(AND(Участники!$A41&lt;&gt;"",OR($N$14&gt;$N41,AND($N$14=$N41,$O$14&gt;$O41))),1,"")</f>
        <v/>
      </c>
      <c r="BX41" s="17" t="str">
        <f>IF(AND(Участники!$A41&lt;&gt;"",OR($N$15&gt;$N41,AND($N$15=$N41,$O$15&gt;$O41))),1,"")</f>
        <v/>
      </c>
      <c r="BY41" s="17" t="str">
        <f>IF(AND(Участники!$A41&lt;&gt;"",OR($N$16&gt;$N41,AND($N$16=$N41,$O$16&gt;$O41))),1,"")</f>
        <v/>
      </c>
      <c r="BZ41" s="17" t="str">
        <f>IF(AND(Участники!$A41&lt;&gt;"",OR($N$17&gt;$N41,AND($N$17=$N41,$O$17&gt;$O41))),1,"")</f>
        <v/>
      </c>
      <c r="CA41" s="17" t="str">
        <f>IF(AND(Участники!$A41&lt;&gt;"",OR($N$18&gt;$N41,AND($N$18=$N41,$O$18&gt;$O41))),1,"")</f>
        <v/>
      </c>
      <c r="CB41" s="17" t="str">
        <f>IF(AND(Участники!$A41&lt;&gt;"",OR($N$19&gt;$N41,AND($N$19=$N41,$O$19&gt;$O41))),1,"")</f>
        <v/>
      </c>
      <c r="CC41" s="17" t="str">
        <f>IF(AND(Участники!$A41&lt;&gt;"",OR($N$20&gt;$N41,AND($N$20=$N41,$O$20&gt;$O41))),1,"")</f>
        <v/>
      </c>
      <c r="CD41" s="17" t="str">
        <f>IF(AND(Участники!$A41&lt;&gt;"",OR($N$21&gt;$N41,AND($N$21=$N41,$O$21&gt;$O41))),1,"")</f>
        <v/>
      </c>
      <c r="CE41" s="17" t="str">
        <f>IF(AND(Участники!$A41&lt;&gt;"",OR($N$22&gt;$N41,AND($N$22=$N41,$O$22&gt;$O41))),1,"")</f>
        <v/>
      </c>
      <c r="CF41" s="17" t="str">
        <f>IF(AND(Участники!$A41&lt;&gt;"",OR($N$23&gt;$N41,AND($N$23=$N41,$O$23&gt;$O41))),1,"")</f>
        <v/>
      </c>
      <c r="CG41" s="17" t="str">
        <f>IF(AND(Участники!$A41&lt;&gt;"",OR($N$24&gt;$N41,AND($N$24=$N41,$O$24&gt;$O41))),1,"")</f>
        <v/>
      </c>
      <c r="CH41" s="17" t="str">
        <f>IF(AND(Участники!$A41&lt;&gt;"",OR($N$25&gt;$N41,AND($N$25=$N41,$O$25&gt;$O41))),1,"")</f>
        <v/>
      </c>
      <c r="CI41" s="17" t="str">
        <f>IF(AND(Участники!$A41&lt;&gt;"",OR($N$26&gt;$N41,AND($N$26=$N41,$O$26&gt;$O41))),1,"")</f>
        <v/>
      </c>
      <c r="CJ41" s="17" t="str">
        <f>IF(AND(Участники!$A41&lt;&gt;"",OR($N$27&gt;$N41,AND($N$27=$N41,$O$27&gt;$O41))),1,"")</f>
        <v/>
      </c>
      <c r="CK41" s="17" t="str">
        <f>IF(AND(Участники!$A41&lt;&gt;"",OR($N$28&gt;$N41,AND($N$28=$N41,$O$28&gt;$O41))),1,"")</f>
        <v/>
      </c>
      <c r="CL41" s="17" t="str">
        <f>IF(AND(Участники!$A41&lt;&gt;"",OR($N$29&gt;$N41,AND($N$29=$N41,$O$29&gt;$O41))),1,"")</f>
        <v/>
      </c>
      <c r="CM41" s="17" t="str">
        <f>IF(AND(Участники!$A41&lt;&gt;"",OR($N$30&gt;$N41,AND($N$30=$N41,$O$30&gt;$O41))),1,"")</f>
        <v/>
      </c>
      <c r="CN41" s="17" t="str">
        <f>IF(AND(Участники!$A41&lt;&gt;"",OR($N$31&gt;$N41,AND($N$31=$N41,$O$31&gt;$O41))),1,"")</f>
        <v/>
      </c>
      <c r="CO41" s="17" t="str">
        <f>IF(AND(Участники!$A41&lt;&gt;"",OR($N$32&gt;$N41,AND($N$32=$N41,$O$32&gt;$O41))),1,"")</f>
        <v/>
      </c>
      <c r="CP41" s="17" t="str">
        <f>IF(AND(Участники!$A41&lt;&gt;"",OR($N$33&gt;$N41,AND($N$33=$N41,$O$33&gt;$O41))),1,"")</f>
        <v/>
      </c>
      <c r="CQ41" s="17" t="str">
        <f>IF(AND(Участники!$A41&lt;&gt;"",OR($N$34&gt;$N41,AND($N$34=$N41,$O$34&gt;$O41))),1,"")</f>
        <v/>
      </c>
      <c r="CR41" s="17" t="str">
        <f>IF(AND(Участники!$A41&lt;&gt;"",OR($N$35&gt;$N41,AND($N$35=$N41,$O$35&gt;$O41))),1,"")</f>
        <v/>
      </c>
      <c r="CS41" s="17" t="str">
        <f>IF(AND(Участники!$A41&lt;&gt;"",OR($N$36&gt;$N41,AND($N$36=$N41,$O$36&gt;$O41))),1,"")</f>
        <v/>
      </c>
      <c r="CT41" s="17" t="str">
        <f>IF(AND(Участники!$A41&lt;&gt;"",OR($N$37&gt;$N41,AND($N$37=$N41,$O$37&gt;$O41))),1,"")</f>
        <v/>
      </c>
      <c r="CU41" s="17" t="str">
        <f>IF(AND(Участники!$A41&lt;&gt;"",OR($N$38&gt;$N41,AND($N$38=$N41,$O$38&gt;$O41))),1,"")</f>
        <v/>
      </c>
      <c r="CV41" s="17" t="str">
        <f>IF(AND(Участники!$A41&lt;&gt;"",OR($N$39&gt;$N41,AND($N$39=$N41,$O$39&gt;$O41))),1,"")</f>
        <v/>
      </c>
      <c r="CW41" s="17" t="str">
        <f>IF(AND(Участники!$A41&lt;&gt;"",OR($N$40&gt;$N41,AND($N$40=$N41,$O$40&gt;$O41))),1,"")</f>
        <v/>
      </c>
      <c r="CX41" s="16" t="str">
        <f>IF(AND(Участники!$A41&lt;&gt;"",OR($N$41&gt;$N41,AND($N$41=$N41,$O$41&gt;$O41))),1,"")</f>
        <v/>
      </c>
      <c r="CY41" s="17" t="str">
        <f>IF(AND(Участники!$A41&lt;&gt;"",OR($N$42&gt;$N41,AND($N$42=$N41,$O$42&gt;$O41))),1,"")</f>
        <v/>
      </c>
      <c r="CZ41" s="17" t="str">
        <f>IF(AND(Участники!$A41&lt;&gt;"",OR($N$43&gt;$N41,AND($N$43=$N41,$O$43&gt;$O41))),1,"")</f>
        <v/>
      </c>
      <c r="DA41" s="17" t="str">
        <f>IF(AND(Участники!$A41&lt;&gt;"",OR($N$44&gt;$N41,AND($N$44=$N41,$O$44&gt;$O41))),1,"")</f>
        <v/>
      </c>
      <c r="DB41" s="17" t="str">
        <f>IF(AND(Участники!$A41&lt;&gt;"",OR($N$45&gt;$N41,AND($N$45=$N41,$O$45&gt;$O41))),1,"")</f>
        <v/>
      </c>
      <c r="DC41" s="17" t="str">
        <f>IF(AND(Участники!$A41&lt;&gt;"",OR($N$46&gt;$N41,AND($N$46=$N41,$O$46&gt;$O41))),1,"")</f>
        <v/>
      </c>
      <c r="DD41" s="17" t="str">
        <f>IF(AND(Участники!$A41&lt;&gt;"",OR($N$47&gt;$N41,AND($N$47=$N41,$O$47&gt;$O41))),1,"")</f>
        <v/>
      </c>
      <c r="DE41" s="17" t="str">
        <f>IF(AND(Участники!$A41&lt;&gt;"",OR($N$48&gt;$N41,AND($N$48=$N41,$O$48&gt;$O41))),1,"")</f>
        <v/>
      </c>
      <c r="DF41" s="17" t="str">
        <f>IF(AND(Участники!$A41&lt;&gt;"",OR($N$49&gt;$N41,AND($N$49=$N41,$O$49&gt;$O41))),1,"")</f>
        <v/>
      </c>
      <c r="DG41" s="17" t="str">
        <f>IF(AND(Участники!$A41&lt;&gt;"",OR($N$50&gt;$N41,AND($N$50=$N41,$O$50&gt;$O41))),1,"")</f>
        <v/>
      </c>
      <c r="DH41" s="17" t="str">
        <f>IF(AND(Участники!$A41&lt;&gt;"",OR($N$51&gt;$N41,AND($N$51=$N41,$O$51&gt;$O41))),1,"")</f>
        <v/>
      </c>
      <c r="DI41" s="17" t="str">
        <f>IF(AND(Участники!$A41&lt;&gt;"",OR($N$52&gt;$N41,AND($N$52=$N41,$O$52&gt;$O41))),1,"")</f>
        <v/>
      </c>
      <c r="DJ41" s="17" t="str">
        <f>IF(AND(Участники!$A41&lt;&gt;"",OR($N$53&gt;$N41,AND($N$53=$N41,$O$53&gt;$O41))),1,"")</f>
        <v/>
      </c>
      <c r="DK41" s="17" t="str">
        <f>IF(AND(Участники!$A41&lt;&gt;"",OR($N$54&gt;$N41,AND($N$54=$N41,$O$54&gt;$O41))),1,"")</f>
        <v/>
      </c>
      <c r="DL41" s="17" t="str">
        <f>IF(AND(Участники!$A41&lt;&gt;"",OR($N$55&gt;$N41,AND($N$55=$N41,$O$55&gt;$O41))),1,"")</f>
        <v/>
      </c>
      <c r="DM41" s="17" t="str">
        <f>IF(AND(Участники!$A41&lt;&gt;"",OR($N$56&gt;$N41,AND($N$56=$N41,$O$56&gt;$O41))),1,"")</f>
        <v/>
      </c>
      <c r="DN41" s="17" t="str">
        <f>IF(AND(Участники!$A41&lt;&gt;"",OR($N$57&gt;$N41,AND($N$57=$N41,$O$57&gt;$O41))),1,"")</f>
        <v/>
      </c>
      <c r="DO41" s="17" t="str">
        <f>IF(AND(Участники!$A41&lt;&gt;"",OR($N$58&gt;$N41,AND($N$58=$N41,$O$58&gt;$O41))),1,"")</f>
        <v/>
      </c>
      <c r="DP41" s="17" t="str">
        <f>IF(AND(Участники!$A41&lt;&gt;"",OR($N$59&gt;$N41,AND($N$59=$N41,$O$59&gt;$O41))),1,"")</f>
        <v/>
      </c>
      <c r="DQ41" s="17" t="str">
        <f>IF(AND(Участники!$A41&lt;&gt;"",OR($N$60&gt;$N41,AND($N$60=$N41,$O$60&gt;$O41))),1,"")</f>
        <v/>
      </c>
    </row>
    <row r="42" spans="1:121" x14ac:dyDescent="0.25">
      <c r="A42" s="29" t="str">
        <f>IF(Участники!A42="","",Участники!A42)</f>
        <v/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15" t="str">
        <f>IF(Участники!A42="","",COUNTA(B42:M42))</f>
        <v/>
      </c>
      <c r="O42" s="15" t="str">
        <f>IF(Участники!A42="","",SUMPRODUCT(B$8:M$8,B102:M102))</f>
        <v/>
      </c>
      <c r="P42" s="15" t="str">
        <f>IF(Участники!A42="","",IF($AY$61+1=Участники!$B$6-CY$61,$AY$61+1,CONCATENATE($AY$61+1,"-",Участники!$B$6-CY$61)))</f>
        <v/>
      </c>
      <c r="T42" s="17" t="str">
        <f>IF(AND(Участники!$A42&lt;&gt;"",OR($N$11&lt;$N42,AND($N$11=$N42,$O$11&lt;$O42))),1,"")</f>
        <v/>
      </c>
      <c r="U42" s="17" t="str">
        <f>IF(AND(Участники!$A42&lt;&gt;"",OR($N$12&lt;$N42,AND($N$12=$N42,$O$12&lt;$O42))),1,"")</f>
        <v/>
      </c>
      <c r="V42" s="17" t="str">
        <f>IF(AND(Участники!$A42&lt;&gt;"",OR($N$13&lt;$N42,AND($N$13=$N42,$O$13&lt;$O42))),1,"")</f>
        <v/>
      </c>
      <c r="W42" s="17" t="str">
        <f>IF(AND(Участники!$A42&lt;&gt;"",OR($N$14&lt;$N42,AND($N$14=$N42,$O$14&lt;$O42))),1,"")</f>
        <v/>
      </c>
      <c r="X42" s="17" t="str">
        <f>IF(AND(Участники!$A42&lt;&gt;"",OR($N$15&lt;$N42,AND($N$15=$N42,$O$15&lt;$O42))),1,"")</f>
        <v/>
      </c>
      <c r="Y42" s="17" t="str">
        <f>IF(AND(Участники!$A42&lt;&gt;"",OR($N$16&lt;$N42,AND($N$16=$N42,$O$16&lt;$O42))),1,"")</f>
        <v/>
      </c>
      <c r="Z42" s="17" t="str">
        <f>IF(AND(Участники!$A42&lt;&gt;"",OR($N$17&lt;$N42,AND($N$17=$N42,$O$17&lt;$O42))),1,"")</f>
        <v/>
      </c>
      <c r="AA42" s="17" t="str">
        <f>IF(AND(Участники!$A42&lt;&gt;"",OR($N$18&lt;$N42,AND($N$18=$N42,$O$18&lt;$O42))),1,"")</f>
        <v/>
      </c>
      <c r="AB42" s="17" t="str">
        <f>IF(AND(Участники!$A42&lt;&gt;"",OR($N$19&lt;$N42,AND($N$19=$N42,$O$19&lt;$O42))),1,"")</f>
        <v/>
      </c>
      <c r="AC42" s="17" t="str">
        <f>IF(AND(Участники!$A42&lt;&gt;"",OR($N$20&lt;$N42,AND($N$20=$N42,$O$20&lt;$O42))),1,"")</f>
        <v/>
      </c>
      <c r="AD42" s="17" t="str">
        <f>IF(AND(Участники!$A42&lt;&gt;"",OR($N$21&lt;$N42,AND($N$21=$N42,$O$21&lt;$O42))),1,"")</f>
        <v/>
      </c>
      <c r="AE42" s="17" t="str">
        <f>IF(AND(Участники!$A42&lt;&gt;"",OR($N$22&lt;$N42,AND($N$22=$N42,$O$22&lt;$O42))),1,"")</f>
        <v/>
      </c>
      <c r="AF42" s="17" t="str">
        <f>IF(AND(Участники!$A42&lt;&gt;"",OR($N$23&lt;$N42,AND($N$23=$N42,$O$23&lt;$O42))),1,"")</f>
        <v/>
      </c>
      <c r="AG42" s="17" t="str">
        <f>IF(AND(Участники!$A42&lt;&gt;"",OR($N$24&lt;$N42,AND($N$24=$N42,$O$24&lt;$O42))),1,"")</f>
        <v/>
      </c>
      <c r="AH42" s="17" t="str">
        <f>IF(AND(Участники!$A42&lt;&gt;"",OR($N$25&lt;$N42,AND($N$25=$N42,$O$25&lt;$O42))),1,"")</f>
        <v/>
      </c>
      <c r="AI42" s="17" t="str">
        <f>IF(AND(Участники!$A42&lt;&gt;"",OR($N$26&lt;$N42,AND($N$26=$N42,$O$26&lt;$O42))),1,"")</f>
        <v/>
      </c>
      <c r="AJ42" s="17" t="str">
        <f>IF(AND(Участники!$A42&lt;&gt;"",OR($N$27&lt;$N42,AND($N$27=$N42,$O$27&lt;$O42))),1,"")</f>
        <v/>
      </c>
      <c r="AK42" s="17" t="str">
        <f>IF(AND(Участники!$A42&lt;&gt;"",OR($N$28&lt;$N42,AND($N$28=$N42,$O$28&lt;$O42))),1,"")</f>
        <v/>
      </c>
      <c r="AL42" s="17" t="str">
        <f>IF(AND(Участники!$A42&lt;&gt;"",OR($N$29&lt;$N42,AND($N$29=$N42,$O$29&lt;$O42))),1,"")</f>
        <v/>
      </c>
      <c r="AM42" s="17" t="str">
        <f>IF(AND(Участники!$A42&lt;&gt;"",OR($N$30&lt;$N42,AND($N$30=$N42,$O$30&lt;$O42))),1,"")</f>
        <v/>
      </c>
      <c r="AN42" s="17" t="str">
        <f>IF(AND(Участники!$A42&lt;&gt;"",OR($N$31&lt;$N42,AND($N$31=$N42,$O$31&lt;$O42))),1,"")</f>
        <v/>
      </c>
      <c r="AO42" s="17" t="str">
        <f>IF(AND(Участники!$A42&lt;&gt;"",OR($N$32&lt;$N42,AND($N$32=$N42,$O$32&lt;$O42))),1,"")</f>
        <v/>
      </c>
      <c r="AP42" s="17" t="str">
        <f>IF(AND(Участники!$A42&lt;&gt;"",OR($N$33&lt;$N42,AND($N$33=$N42,$O$33&lt;$O42))),1,"")</f>
        <v/>
      </c>
      <c r="AQ42" s="17" t="str">
        <f>IF(AND(Участники!$A42&lt;&gt;"",OR($N$34&lt;$N42,AND($N$34=$N42,$O$34&lt;$O42))),1,"")</f>
        <v/>
      </c>
      <c r="AR42" s="17" t="str">
        <f>IF(AND(Участники!$A42&lt;&gt;"",OR($N$35&lt;$N42,AND($N$35=$N42,$O$35&lt;$O42))),1,"")</f>
        <v/>
      </c>
      <c r="AS42" s="17" t="str">
        <f>IF(AND(Участники!$A42&lt;&gt;"",OR($N$36&lt;$N42,AND($N$36=$N42,$O$36&lt;$O42))),1,"")</f>
        <v/>
      </c>
      <c r="AT42" s="17" t="str">
        <f>IF(AND(Участники!$A42&lt;&gt;"",OR($N$37&lt;$N42,AND($N$37=$N42,$O$37&lt;$O42))),1,"")</f>
        <v/>
      </c>
      <c r="AU42" s="17" t="str">
        <f>IF(AND(Участники!$A42&lt;&gt;"",OR($N$38&lt;$N42,AND($N$38=$N42,$O$38&lt;$O42))),1,"")</f>
        <v/>
      </c>
      <c r="AV42" s="17" t="str">
        <f>IF(AND(Участники!$A42&lt;&gt;"",OR($N$39&lt;$N42,AND($N$39=$N42,$O$39&lt;$O42))),1,"")</f>
        <v/>
      </c>
      <c r="AW42" s="17" t="str">
        <f>IF(AND(Участники!$A42&lt;&gt;"",OR($N$40&lt;$N42,AND($N$40=$N42,$O$40&lt;$O42))),1,"")</f>
        <v/>
      </c>
      <c r="AX42" s="17" t="str">
        <f>IF(AND(Участники!$A42&lt;&gt;"",OR($N$41&lt;$N42,AND($N$41=$N42,$O$41&lt;$O42))),1,"")</f>
        <v/>
      </c>
      <c r="AY42" s="16" t="str">
        <f>IF(AND(Участники!$A42&lt;&gt;"",OR($N$42&lt;$N42,AND($N$42=$N42,$O$42&lt;$O42))),1,"")</f>
        <v/>
      </c>
      <c r="AZ42" s="17" t="str">
        <f>IF(AND(Участники!$A42&lt;&gt;"",OR($N$43&lt;$N42,AND($N$43=$N42,$O$43&lt;$O42))),1,"")</f>
        <v/>
      </c>
      <c r="BA42" s="17" t="str">
        <f>IF(AND(Участники!$A42&lt;&gt;"",OR($N$44&lt;$N42,AND($N$44=$N42,$O$44&lt;$O42))),1,"")</f>
        <v/>
      </c>
      <c r="BB42" s="17" t="str">
        <f>IF(AND(Участники!$A42&lt;&gt;"",OR($N$45&lt;$N42,AND($N$45=$N42,$O$45&lt;$O42))),1,"")</f>
        <v/>
      </c>
      <c r="BC42" s="17" t="str">
        <f>IF(AND(Участники!$A42&lt;&gt;"",OR($N$46&lt;$N42,AND($N$46=$N42,$O$46&lt;$O42))),1,"")</f>
        <v/>
      </c>
      <c r="BD42" s="17" t="str">
        <f>IF(AND(Участники!$A42&lt;&gt;"",OR($N$47&lt;$N42,AND($N$47=$N42,$O$47&lt;$O42))),1,"")</f>
        <v/>
      </c>
      <c r="BE42" s="17" t="str">
        <f>IF(AND(Участники!$A42&lt;&gt;"",OR($N$48&lt;$N42,AND($N$48=$N42,$O$48&lt;$O42))),1,"")</f>
        <v/>
      </c>
      <c r="BF42" s="17" t="str">
        <f>IF(AND(Участники!$A42&lt;&gt;"",OR($N$49&lt;$N42,AND($N$49=$N42,$O$49&lt;$O42))),1,"")</f>
        <v/>
      </c>
      <c r="BG42" s="17" t="str">
        <f>IF(AND(Участники!$A42&lt;&gt;"",OR($N$50&lt;$N42,AND($N$50=$N42,$O$50&lt;$O42))),1,"")</f>
        <v/>
      </c>
      <c r="BH42" s="17" t="str">
        <f>IF(AND(Участники!$A42&lt;&gt;"",OR($N$51&lt;$N42,AND($N$51=$N42,$O$51&lt;$O42))),1,"")</f>
        <v/>
      </c>
      <c r="BI42" s="17" t="str">
        <f>IF(AND(Участники!$A42&lt;&gt;"",OR($N$52&lt;$N42,AND($N$52=$N42,$O$52&lt;$O42))),1,"")</f>
        <v/>
      </c>
      <c r="BJ42" s="17" t="str">
        <f>IF(AND(Участники!$A42&lt;&gt;"",OR($N$53&lt;$N42,AND($N$53=$N42,$O$53&lt;$O42))),1,"")</f>
        <v/>
      </c>
      <c r="BK42" s="17" t="str">
        <f>IF(AND(Участники!$A42&lt;&gt;"",OR($N$54&lt;$N42,AND($N$54=$N42,$O$54&lt;$O42))),1,"")</f>
        <v/>
      </c>
      <c r="BL42" s="17" t="str">
        <f>IF(AND(Участники!$A42&lt;&gt;"",OR($N$55&lt;$N42,AND($N$55=$N42,$O$55&lt;$O42))),1,"")</f>
        <v/>
      </c>
      <c r="BM42" s="17" t="str">
        <f>IF(AND(Участники!$A42&lt;&gt;"",OR($N$56&lt;$N42,AND($N$56=$N42,$O$56&lt;$O42))),1,"")</f>
        <v/>
      </c>
      <c r="BN42" s="17" t="str">
        <f>IF(AND(Участники!$A42&lt;&gt;"",OR($N$57&lt;$N42,AND($N$57=$N42,$O$57&lt;$O42))),1,"")</f>
        <v/>
      </c>
      <c r="BO42" s="17" t="str">
        <f>IF(AND(Участники!$A42&lt;&gt;"",OR($N$58&lt;$N42,AND($N$58=$N42,$O$58&lt;$O42))),1,"")</f>
        <v/>
      </c>
      <c r="BP42" s="17" t="str">
        <f>IF(AND(Участники!$A42&lt;&gt;"",OR($N$59&lt;$N42,AND($N$59=$N42,$O$59&lt;$O42))),1,"")</f>
        <v/>
      </c>
      <c r="BQ42" s="17" t="str">
        <f>IF(AND(Участники!$A42&lt;&gt;"",OR($N$60&lt;$N42,AND($N$60=$N42,$O$60&lt;$O42))),1,"")</f>
        <v/>
      </c>
      <c r="BT42" s="17" t="str">
        <f>IF(AND(Участники!$A42&lt;&gt;"",OR($N$11&gt;$N42,AND($N$11=$N42,$O$11&gt;$O42))),1,"")</f>
        <v/>
      </c>
      <c r="BU42" s="17" t="str">
        <f>IF(AND(Участники!$A42&lt;&gt;"",OR($N$12&gt;$N42,AND($N$12=$N42,$O$12&gt;$O42))),1,"")</f>
        <v/>
      </c>
      <c r="BV42" s="17" t="str">
        <f>IF(AND(Участники!$A42&lt;&gt;"",OR($N$13&gt;$N42,AND($N$13=$N42,$O$13&gt;$O42))),1,"")</f>
        <v/>
      </c>
      <c r="BW42" s="17" t="str">
        <f>IF(AND(Участники!$A42&lt;&gt;"",OR($N$14&gt;$N42,AND($N$14=$N42,$O$14&gt;$O42))),1,"")</f>
        <v/>
      </c>
      <c r="BX42" s="17" t="str">
        <f>IF(AND(Участники!$A42&lt;&gt;"",OR($N$15&gt;$N42,AND($N$15=$N42,$O$15&gt;$O42))),1,"")</f>
        <v/>
      </c>
      <c r="BY42" s="17" t="str">
        <f>IF(AND(Участники!$A42&lt;&gt;"",OR($N$16&gt;$N42,AND($N$16=$N42,$O$16&gt;$O42))),1,"")</f>
        <v/>
      </c>
      <c r="BZ42" s="17" t="str">
        <f>IF(AND(Участники!$A42&lt;&gt;"",OR($N$17&gt;$N42,AND($N$17=$N42,$O$17&gt;$O42))),1,"")</f>
        <v/>
      </c>
      <c r="CA42" s="17" t="str">
        <f>IF(AND(Участники!$A42&lt;&gt;"",OR($N$18&gt;$N42,AND($N$18=$N42,$O$18&gt;$O42))),1,"")</f>
        <v/>
      </c>
      <c r="CB42" s="17" t="str">
        <f>IF(AND(Участники!$A42&lt;&gt;"",OR($N$19&gt;$N42,AND($N$19=$N42,$O$19&gt;$O42))),1,"")</f>
        <v/>
      </c>
      <c r="CC42" s="17" t="str">
        <f>IF(AND(Участники!$A42&lt;&gt;"",OR($N$20&gt;$N42,AND($N$20=$N42,$O$20&gt;$O42))),1,"")</f>
        <v/>
      </c>
      <c r="CD42" s="17" t="str">
        <f>IF(AND(Участники!$A42&lt;&gt;"",OR($N$21&gt;$N42,AND($N$21=$N42,$O$21&gt;$O42))),1,"")</f>
        <v/>
      </c>
      <c r="CE42" s="17" t="str">
        <f>IF(AND(Участники!$A42&lt;&gt;"",OR($N$22&gt;$N42,AND($N$22=$N42,$O$22&gt;$O42))),1,"")</f>
        <v/>
      </c>
      <c r="CF42" s="17" t="str">
        <f>IF(AND(Участники!$A42&lt;&gt;"",OR($N$23&gt;$N42,AND($N$23=$N42,$O$23&gt;$O42))),1,"")</f>
        <v/>
      </c>
      <c r="CG42" s="17" t="str">
        <f>IF(AND(Участники!$A42&lt;&gt;"",OR($N$24&gt;$N42,AND($N$24=$N42,$O$24&gt;$O42))),1,"")</f>
        <v/>
      </c>
      <c r="CH42" s="17" t="str">
        <f>IF(AND(Участники!$A42&lt;&gt;"",OR($N$25&gt;$N42,AND($N$25=$N42,$O$25&gt;$O42))),1,"")</f>
        <v/>
      </c>
      <c r="CI42" s="17" t="str">
        <f>IF(AND(Участники!$A42&lt;&gt;"",OR($N$26&gt;$N42,AND($N$26=$N42,$O$26&gt;$O42))),1,"")</f>
        <v/>
      </c>
      <c r="CJ42" s="17" t="str">
        <f>IF(AND(Участники!$A42&lt;&gt;"",OR($N$27&gt;$N42,AND($N$27=$N42,$O$27&gt;$O42))),1,"")</f>
        <v/>
      </c>
      <c r="CK42" s="17" t="str">
        <f>IF(AND(Участники!$A42&lt;&gt;"",OR($N$28&gt;$N42,AND($N$28=$N42,$O$28&gt;$O42))),1,"")</f>
        <v/>
      </c>
      <c r="CL42" s="17" t="str">
        <f>IF(AND(Участники!$A42&lt;&gt;"",OR($N$29&gt;$N42,AND($N$29=$N42,$O$29&gt;$O42))),1,"")</f>
        <v/>
      </c>
      <c r="CM42" s="17" t="str">
        <f>IF(AND(Участники!$A42&lt;&gt;"",OR($N$30&gt;$N42,AND($N$30=$N42,$O$30&gt;$O42))),1,"")</f>
        <v/>
      </c>
      <c r="CN42" s="17" t="str">
        <f>IF(AND(Участники!$A42&lt;&gt;"",OR($N$31&gt;$N42,AND($N$31=$N42,$O$31&gt;$O42))),1,"")</f>
        <v/>
      </c>
      <c r="CO42" s="17" t="str">
        <f>IF(AND(Участники!$A42&lt;&gt;"",OR($N$32&gt;$N42,AND($N$32=$N42,$O$32&gt;$O42))),1,"")</f>
        <v/>
      </c>
      <c r="CP42" s="17" t="str">
        <f>IF(AND(Участники!$A42&lt;&gt;"",OR($N$33&gt;$N42,AND($N$33=$N42,$O$33&gt;$O42))),1,"")</f>
        <v/>
      </c>
      <c r="CQ42" s="17" t="str">
        <f>IF(AND(Участники!$A42&lt;&gt;"",OR($N$34&gt;$N42,AND($N$34=$N42,$O$34&gt;$O42))),1,"")</f>
        <v/>
      </c>
      <c r="CR42" s="17" t="str">
        <f>IF(AND(Участники!$A42&lt;&gt;"",OR($N$35&gt;$N42,AND($N$35=$N42,$O$35&gt;$O42))),1,"")</f>
        <v/>
      </c>
      <c r="CS42" s="17" t="str">
        <f>IF(AND(Участники!$A42&lt;&gt;"",OR($N$36&gt;$N42,AND($N$36=$N42,$O$36&gt;$O42))),1,"")</f>
        <v/>
      </c>
      <c r="CT42" s="17" t="str">
        <f>IF(AND(Участники!$A42&lt;&gt;"",OR($N$37&gt;$N42,AND($N$37=$N42,$O$37&gt;$O42))),1,"")</f>
        <v/>
      </c>
      <c r="CU42" s="17" t="str">
        <f>IF(AND(Участники!$A42&lt;&gt;"",OR($N$38&gt;$N42,AND($N$38=$N42,$O$38&gt;$O42))),1,"")</f>
        <v/>
      </c>
      <c r="CV42" s="17" t="str">
        <f>IF(AND(Участники!$A42&lt;&gt;"",OR($N$39&gt;$N42,AND($N$39=$N42,$O$39&gt;$O42))),1,"")</f>
        <v/>
      </c>
      <c r="CW42" s="17" t="str">
        <f>IF(AND(Участники!$A42&lt;&gt;"",OR($N$40&gt;$N42,AND($N$40=$N42,$O$40&gt;$O42))),1,"")</f>
        <v/>
      </c>
      <c r="CX42" s="17" t="str">
        <f>IF(AND(Участники!$A42&lt;&gt;"",OR($N$41&gt;$N42,AND($N$41=$N42,$O$41&gt;$O42))),1,"")</f>
        <v/>
      </c>
      <c r="CY42" s="16" t="str">
        <f>IF(AND(Участники!$A42&lt;&gt;"",OR($N$42&gt;$N42,AND($N$42=$N42,$O$42&gt;$O42))),1,"")</f>
        <v/>
      </c>
      <c r="CZ42" s="17" t="str">
        <f>IF(AND(Участники!$A42&lt;&gt;"",OR($N$43&gt;$N42,AND($N$43=$N42,$O$43&gt;$O42))),1,"")</f>
        <v/>
      </c>
      <c r="DA42" s="17" t="str">
        <f>IF(AND(Участники!$A42&lt;&gt;"",OR($N$44&gt;$N42,AND($N$44=$N42,$O$44&gt;$O42))),1,"")</f>
        <v/>
      </c>
      <c r="DB42" s="17" t="str">
        <f>IF(AND(Участники!$A42&lt;&gt;"",OR($N$45&gt;$N42,AND($N$45=$N42,$O$45&gt;$O42))),1,"")</f>
        <v/>
      </c>
      <c r="DC42" s="17" t="str">
        <f>IF(AND(Участники!$A42&lt;&gt;"",OR($N$46&gt;$N42,AND($N$46=$N42,$O$46&gt;$O42))),1,"")</f>
        <v/>
      </c>
      <c r="DD42" s="17" t="str">
        <f>IF(AND(Участники!$A42&lt;&gt;"",OR($N$47&gt;$N42,AND($N$47=$N42,$O$47&gt;$O42))),1,"")</f>
        <v/>
      </c>
      <c r="DE42" s="17" t="str">
        <f>IF(AND(Участники!$A42&lt;&gt;"",OR($N$48&gt;$N42,AND($N$48=$N42,$O$48&gt;$O42))),1,"")</f>
        <v/>
      </c>
      <c r="DF42" s="17" t="str">
        <f>IF(AND(Участники!$A42&lt;&gt;"",OR($N$49&gt;$N42,AND($N$49=$N42,$O$49&gt;$O42))),1,"")</f>
        <v/>
      </c>
      <c r="DG42" s="17" t="str">
        <f>IF(AND(Участники!$A42&lt;&gt;"",OR($N$50&gt;$N42,AND($N$50=$N42,$O$50&gt;$O42))),1,"")</f>
        <v/>
      </c>
      <c r="DH42" s="17" t="str">
        <f>IF(AND(Участники!$A42&lt;&gt;"",OR($N$51&gt;$N42,AND($N$51=$N42,$O$51&gt;$O42))),1,"")</f>
        <v/>
      </c>
      <c r="DI42" s="17" t="str">
        <f>IF(AND(Участники!$A42&lt;&gt;"",OR($N$52&gt;$N42,AND($N$52=$N42,$O$52&gt;$O42))),1,"")</f>
        <v/>
      </c>
      <c r="DJ42" s="17" t="str">
        <f>IF(AND(Участники!$A42&lt;&gt;"",OR($N$53&gt;$N42,AND($N$53=$N42,$O$53&gt;$O42))),1,"")</f>
        <v/>
      </c>
      <c r="DK42" s="17" t="str">
        <f>IF(AND(Участники!$A42&lt;&gt;"",OR($N$54&gt;$N42,AND($N$54=$N42,$O$54&gt;$O42))),1,"")</f>
        <v/>
      </c>
      <c r="DL42" s="17" t="str">
        <f>IF(AND(Участники!$A42&lt;&gt;"",OR($N$55&gt;$N42,AND($N$55=$N42,$O$55&gt;$O42))),1,"")</f>
        <v/>
      </c>
      <c r="DM42" s="17" t="str">
        <f>IF(AND(Участники!$A42&lt;&gt;"",OR($N$56&gt;$N42,AND($N$56=$N42,$O$56&gt;$O42))),1,"")</f>
        <v/>
      </c>
      <c r="DN42" s="17" t="str">
        <f>IF(AND(Участники!$A42&lt;&gt;"",OR($N$57&gt;$N42,AND($N$57=$N42,$O$57&gt;$O42))),1,"")</f>
        <v/>
      </c>
      <c r="DO42" s="17" t="str">
        <f>IF(AND(Участники!$A42&lt;&gt;"",OR($N$58&gt;$N42,AND($N$58=$N42,$O$58&gt;$O42))),1,"")</f>
        <v/>
      </c>
      <c r="DP42" s="17" t="str">
        <f>IF(AND(Участники!$A42&lt;&gt;"",OR($N$59&gt;$N42,AND($N$59=$N42,$O$59&gt;$O42))),1,"")</f>
        <v/>
      </c>
      <c r="DQ42" s="17" t="str">
        <f>IF(AND(Участники!$A42&lt;&gt;"",OR($N$60&gt;$N42,AND($N$60=$N42,$O$60&gt;$O42))),1,"")</f>
        <v/>
      </c>
    </row>
    <row r="43" spans="1:121" x14ac:dyDescent="0.25">
      <c r="A43" s="29" t="str">
        <f>IF(Участники!A43="","",Участники!A43)</f>
        <v/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15" t="str">
        <f>IF(Участники!A43="","",COUNTA(B43:M43))</f>
        <v/>
      </c>
      <c r="O43" s="15" t="str">
        <f>IF(Участники!A43="","",SUMPRODUCT(B$8:M$8,B103:M103))</f>
        <v/>
      </c>
      <c r="P43" s="15" t="str">
        <f>IF(Участники!A43="","",IF($AZ$61+1=Участники!$B$6-CZ$61,$AZ$61+1,CONCATENATE($AZ$61+1,"-",Участники!$B$6-CZ$61)))</f>
        <v/>
      </c>
      <c r="T43" s="17" t="str">
        <f>IF(AND(Участники!$A43&lt;&gt;"",OR($N$11&lt;$N43,AND($N$11=$N43,$O$11&lt;$O43))),1,"")</f>
        <v/>
      </c>
      <c r="U43" s="17" t="str">
        <f>IF(AND(Участники!$A43&lt;&gt;"",OR($N$12&lt;$N43,AND($N$12=$N43,$O$12&lt;$O43))),1,"")</f>
        <v/>
      </c>
      <c r="V43" s="17" t="str">
        <f>IF(AND(Участники!$A43&lt;&gt;"",OR($N$13&lt;$N43,AND($N$13=$N43,$O$13&lt;$O43))),1,"")</f>
        <v/>
      </c>
      <c r="W43" s="17" t="str">
        <f>IF(AND(Участники!$A43&lt;&gt;"",OR($N$14&lt;$N43,AND($N$14=$N43,$O$14&lt;$O43))),1,"")</f>
        <v/>
      </c>
      <c r="X43" s="17" t="str">
        <f>IF(AND(Участники!$A43&lt;&gt;"",OR($N$15&lt;$N43,AND($N$15=$N43,$O$15&lt;$O43))),1,"")</f>
        <v/>
      </c>
      <c r="Y43" s="17" t="str">
        <f>IF(AND(Участники!$A43&lt;&gt;"",OR($N$16&lt;$N43,AND($N$16=$N43,$O$16&lt;$O43))),1,"")</f>
        <v/>
      </c>
      <c r="Z43" s="17" t="str">
        <f>IF(AND(Участники!$A43&lt;&gt;"",OR($N$17&lt;$N43,AND($N$17=$N43,$O$17&lt;$O43))),1,"")</f>
        <v/>
      </c>
      <c r="AA43" s="17" t="str">
        <f>IF(AND(Участники!$A43&lt;&gt;"",OR($N$18&lt;$N43,AND($N$18=$N43,$O$18&lt;$O43))),1,"")</f>
        <v/>
      </c>
      <c r="AB43" s="17" t="str">
        <f>IF(AND(Участники!$A43&lt;&gt;"",OR($N$19&lt;$N43,AND($N$19=$N43,$O$19&lt;$O43))),1,"")</f>
        <v/>
      </c>
      <c r="AC43" s="17" t="str">
        <f>IF(AND(Участники!$A43&lt;&gt;"",OR($N$20&lt;$N43,AND($N$20=$N43,$O$20&lt;$O43))),1,"")</f>
        <v/>
      </c>
      <c r="AD43" s="17" t="str">
        <f>IF(AND(Участники!$A43&lt;&gt;"",OR($N$21&lt;$N43,AND($N$21=$N43,$O$21&lt;$O43))),1,"")</f>
        <v/>
      </c>
      <c r="AE43" s="17" t="str">
        <f>IF(AND(Участники!$A43&lt;&gt;"",OR($N$22&lt;$N43,AND($N$22=$N43,$O$22&lt;$O43))),1,"")</f>
        <v/>
      </c>
      <c r="AF43" s="17" t="str">
        <f>IF(AND(Участники!$A43&lt;&gt;"",OR($N$23&lt;$N43,AND($N$23=$N43,$O$23&lt;$O43))),1,"")</f>
        <v/>
      </c>
      <c r="AG43" s="17" t="str">
        <f>IF(AND(Участники!$A43&lt;&gt;"",OR($N$24&lt;$N43,AND($N$24=$N43,$O$24&lt;$O43))),1,"")</f>
        <v/>
      </c>
      <c r="AH43" s="17" t="str">
        <f>IF(AND(Участники!$A43&lt;&gt;"",OR($N$25&lt;$N43,AND($N$25=$N43,$O$25&lt;$O43))),1,"")</f>
        <v/>
      </c>
      <c r="AI43" s="17" t="str">
        <f>IF(AND(Участники!$A43&lt;&gt;"",OR($N$26&lt;$N43,AND($N$26=$N43,$O$26&lt;$O43))),1,"")</f>
        <v/>
      </c>
      <c r="AJ43" s="17" t="str">
        <f>IF(AND(Участники!$A43&lt;&gt;"",OR($N$27&lt;$N43,AND($N$27=$N43,$O$27&lt;$O43))),1,"")</f>
        <v/>
      </c>
      <c r="AK43" s="17" t="str">
        <f>IF(AND(Участники!$A43&lt;&gt;"",OR($N$28&lt;$N43,AND($N$28=$N43,$O$28&lt;$O43))),1,"")</f>
        <v/>
      </c>
      <c r="AL43" s="17" t="str">
        <f>IF(AND(Участники!$A43&lt;&gt;"",OR($N$29&lt;$N43,AND($N$29=$N43,$O$29&lt;$O43))),1,"")</f>
        <v/>
      </c>
      <c r="AM43" s="17" t="str">
        <f>IF(AND(Участники!$A43&lt;&gt;"",OR($N$30&lt;$N43,AND($N$30=$N43,$O$30&lt;$O43))),1,"")</f>
        <v/>
      </c>
      <c r="AN43" s="17" t="str">
        <f>IF(AND(Участники!$A43&lt;&gt;"",OR($N$31&lt;$N43,AND($N$31=$N43,$O$31&lt;$O43))),1,"")</f>
        <v/>
      </c>
      <c r="AO43" s="17" t="str">
        <f>IF(AND(Участники!$A43&lt;&gt;"",OR($N$32&lt;$N43,AND($N$32=$N43,$O$32&lt;$O43))),1,"")</f>
        <v/>
      </c>
      <c r="AP43" s="17" t="str">
        <f>IF(AND(Участники!$A43&lt;&gt;"",OR($N$33&lt;$N43,AND($N$33=$N43,$O$33&lt;$O43))),1,"")</f>
        <v/>
      </c>
      <c r="AQ43" s="17" t="str">
        <f>IF(AND(Участники!$A43&lt;&gt;"",OR($N$34&lt;$N43,AND($N$34=$N43,$O$34&lt;$O43))),1,"")</f>
        <v/>
      </c>
      <c r="AR43" s="17" t="str">
        <f>IF(AND(Участники!$A43&lt;&gt;"",OR($N$35&lt;$N43,AND($N$35=$N43,$O$35&lt;$O43))),1,"")</f>
        <v/>
      </c>
      <c r="AS43" s="17" t="str">
        <f>IF(AND(Участники!$A43&lt;&gt;"",OR($N$36&lt;$N43,AND($N$36=$N43,$O$36&lt;$O43))),1,"")</f>
        <v/>
      </c>
      <c r="AT43" s="17" t="str">
        <f>IF(AND(Участники!$A43&lt;&gt;"",OR($N$37&lt;$N43,AND($N$37=$N43,$O$37&lt;$O43))),1,"")</f>
        <v/>
      </c>
      <c r="AU43" s="17" t="str">
        <f>IF(AND(Участники!$A43&lt;&gt;"",OR($N$38&lt;$N43,AND($N$38=$N43,$O$38&lt;$O43))),1,"")</f>
        <v/>
      </c>
      <c r="AV43" s="17" t="str">
        <f>IF(AND(Участники!$A43&lt;&gt;"",OR($N$39&lt;$N43,AND($N$39=$N43,$O$39&lt;$O43))),1,"")</f>
        <v/>
      </c>
      <c r="AW43" s="17" t="str">
        <f>IF(AND(Участники!$A43&lt;&gt;"",OR($N$40&lt;$N43,AND($N$40=$N43,$O$40&lt;$O43))),1,"")</f>
        <v/>
      </c>
      <c r="AX43" s="17" t="str">
        <f>IF(AND(Участники!$A43&lt;&gt;"",OR($N$41&lt;$N43,AND($N$41=$N43,$O$41&lt;$O43))),1,"")</f>
        <v/>
      </c>
      <c r="AY43" s="17" t="str">
        <f>IF(AND(Участники!$A43&lt;&gt;"",OR($N$42&lt;$N43,AND($N$42=$N43,$O$42&lt;$O43))),1,"")</f>
        <v/>
      </c>
      <c r="AZ43" s="16" t="str">
        <f>IF(AND(Участники!$A43&lt;&gt;"",OR($N$43&lt;$N43,AND($N$43=$N43,$O$43&lt;$O43))),1,"")</f>
        <v/>
      </c>
      <c r="BA43" s="17" t="str">
        <f>IF(AND(Участники!$A43&lt;&gt;"",OR($N$44&lt;$N43,AND($N$44=$N43,$O$44&lt;$O43))),1,"")</f>
        <v/>
      </c>
      <c r="BB43" s="17" t="str">
        <f>IF(AND(Участники!$A43&lt;&gt;"",OR($N$45&lt;$N43,AND($N$45=$N43,$O$45&lt;$O43))),1,"")</f>
        <v/>
      </c>
      <c r="BC43" s="17" t="str">
        <f>IF(AND(Участники!$A43&lt;&gt;"",OR($N$46&lt;$N43,AND($N$46=$N43,$O$46&lt;$O43))),1,"")</f>
        <v/>
      </c>
      <c r="BD43" s="17" t="str">
        <f>IF(AND(Участники!$A43&lt;&gt;"",OR($N$47&lt;$N43,AND($N$47=$N43,$O$47&lt;$O43))),1,"")</f>
        <v/>
      </c>
      <c r="BE43" s="17" t="str">
        <f>IF(AND(Участники!$A43&lt;&gt;"",OR($N$48&lt;$N43,AND($N$48=$N43,$O$48&lt;$O43))),1,"")</f>
        <v/>
      </c>
      <c r="BF43" s="17" t="str">
        <f>IF(AND(Участники!$A43&lt;&gt;"",OR($N$49&lt;$N43,AND($N$49=$N43,$O$49&lt;$O43))),1,"")</f>
        <v/>
      </c>
      <c r="BG43" s="17" t="str">
        <f>IF(AND(Участники!$A43&lt;&gt;"",OR($N$50&lt;$N43,AND($N$50=$N43,$O$50&lt;$O43))),1,"")</f>
        <v/>
      </c>
      <c r="BH43" s="17" t="str">
        <f>IF(AND(Участники!$A43&lt;&gt;"",OR($N$51&lt;$N43,AND($N$51=$N43,$O$51&lt;$O43))),1,"")</f>
        <v/>
      </c>
      <c r="BI43" s="17" t="str">
        <f>IF(AND(Участники!$A43&lt;&gt;"",OR($N$52&lt;$N43,AND($N$52=$N43,$O$52&lt;$O43))),1,"")</f>
        <v/>
      </c>
      <c r="BJ43" s="17" t="str">
        <f>IF(AND(Участники!$A43&lt;&gt;"",OR($N$53&lt;$N43,AND($N$53=$N43,$O$53&lt;$O43))),1,"")</f>
        <v/>
      </c>
      <c r="BK43" s="17" t="str">
        <f>IF(AND(Участники!$A43&lt;&gt;"",OR($N$54&lt;$N43,AND($N$54=$N43,$O$54&lt;$O43))),1,"")</f>
        <v/>
      </c>
      <c r="BL43" s="17" t="str">
        <f>IF(AND(Участники!$A43&lt;&gt;"",OR($N$55&lt;$N43,AND($N$55=$N43,$O$55&lt;$O43))),1,"")</f>
        <v/>
      </c>
      <c r="BM43" s="17" t="str">
        <f>IF(AND(Участники!$A43&lt;&gt;"",OR($N$56&lt;$N43,AND($N$56=$N43,$O$56&lt;$O43))),1,"")</f>
        <v/>
      </c>
      <c r="BN43" s="17" t="str">
        <f>IF(AND(Участники!$A43&lt;&gt;"",OR($N$57&lt;$N43,AND($N$57=$N43,$O$57&lt;$O43))),1,"")</f>
        <v/>
      </c>
      <c r="BO43" s="17" t="str">
        <f>IF(AND(Участники!$A43&lt;&gt;"",OR($N$58&lt;$N43,AND($N$58=$N43,$O$58&lt;$O43))),1,"")</f>
        <v/>
      </c>
      <c r="BP43" s="17" t="str">
        <f>IF(AND(Участники!$A43&lt;&gt;"",OR($N$59&lt;$N43,AND($N$59=$N43,$O$59&lt;$O43))),1,"")</f>
        <v/>
      </c>
      <c r="BQ43" s="17" t="str">
        <f>IF(AND(Участники!$A43&lt;&gt;"",OR($N$60&lt;$N43,AND($N$60=$N43,$O$60&lt;$O43))),1,"")</f>
        <v/>
      </c>
      <c r="BT43" s="17" t="str">
        <f>IF(AND(Участники!$A43&lt;&gt;"",OR($N$11&gt;$N43,AND($N$11=$N43,$O$11&gt;$O43))),1,"")</f>
        <v/>
      </c>
      <c r="BU43" s="17" t="str">
        <f>IF(AND(Участники!$A43&lt;&gt;"",OR($N$12&gt;$N43,AND($N$12=$N43,$O$12&gt;$O43))),1,"")</f>
        <v/>
      </c>
      <c r="BV43" s="17" t="str">
        <f>IF(AND(Участники!$A43&lt;&gt;"",OR($N$13&gt;$N43,AND($N$13=$N43,$O$13&gt;$O43))),1,"")</f>
        <v/>
      </c>
      <c r="BW43" s="17" t="str">
        <f>IF(AND(Участники!$A43&lt;&gt;"",OR($N$14&gt;$N43,AND($N$14=$N43,$O$14&gt;$O43))),1,"")</f>
        <v/>
      </c>
      <c r="BX43" s="17" t="str">
        <f>IF(AND(Участники!$A43&lt;&gt;"",OR($N$15&gt;$N43,AND($N$15=$N43,$O$15&gt;$O43))),1,"")</f>
        <v/>
      </c>
      <c r="BY43" s="17" t="str">
        <f>IF(AND(Участники!$A43&lt;&gt;"",OR($N$16&gt;$N43,AND($N$16=$N43,$O$16&gt;$O43))),1,"")</f>
        <v/>
      </c>
      <c r="BZ43" s="17" t="str">
        <f>IF(AND(Участники!$A43&lt;&gt;"",OR($N$17&gt;$N43,AND($N$17=$N43,$O$17&gt;$O43))),1,"")</f>
        <v/>
      </c>
      <c r="CA43" s="17" t="str">
        <f>IF(AND(Участники!$A43&lt;&gt;"",OR($N$18&gt;$N43,AND($N$18=$N43,$O$18&gt;$O43))),1,"")</f>
        <v/>
      </c>
      <c r="CB43" s="17" t="str">
        <f>IF(AND(Участники!$A43&lt;&gt;"",OR($N$19&gt;$N43,AND($N$19=$N43,$O$19&gt;$O43))),1,"")</f>
        <v/>
      </c>
      <c r="CC43" s="17" t="str">
        <f>IF(AND(Участники!$A43&lt;&gt;"",OR($N$20&gt;$N43,AND($N$20=$N43,$O$20&gt;$O43))),1,"")</f>
        <v/>
      </c>
      <c r="CD43" s="17" t="str">
        <f>IF(AND(Участники!$A43&lt;&gt;"",OR($N$21&gt;$N43,AND($N$21=$N43,$O$21&gt;$O43))),1,"")</f>
        <v/>
      </c>
      <c r="CE43" s="17" t="str">
        <f>IF(AND(Участники!$A43&lt;&gt;"",OR($N$22&gt;$N43,AND($N$22=$N43,$O$22&gt;$O43))),1,"")</f>
        <v/>
      </c>
      <c r="CF43" s="17" t="str">
        <f>IF(AND(Участники!$A43&lt;&gt;"",OR($N$23&gt;$N43,AND($N$23=$N43,$O$23&gt;$O43))),1,"")</f>
        <v/>
      </c>
      <c r="CG43" s="17" t="str">
        <f>IF(AND(Участники!$A43&lt;&gt;"",OR($N$24&gt;$N43,AND($N$24=$N43,$O$24&gt;$O43))),1,"")</f>
        <v/>
      </c>
      <c r="CH43" s="17" t="str">
        <f>IF(AND(Участники!$A43&lt;&gt;"",OR($N$25&gt;$N43,AND($N$25=$N43,$O$25&gt;$O43))),1,"")</f>
        <v/>
      </c>
      <c r="CI43" s="17" t="str">
        <f>IF(AND(Участники!$A43&lt;&gt;"",OR($N$26&gt;$N43,AND($N$26=$N43,$O$26&gt;$O43))),1,"")</f>
        <v/>
      </c>
      <c r="CJ43" s="17" t="str">
        <f>IF(AND(Участники!$A43&lt;&gt;"",OR($N$27&gt;$N43,AND($N$27=$N43,$O$27&gt;$O43))),1,"")</f>
        <v/>
      </c>
      <c r="CK43" s="17" t="str">
        <f>IF(AND(Участники!$A43&lt;&gt;"",OR($N$28&gt;$N43,AND($N$28=$N43,$O$28&gt;$O43))),1,"")</f>
        <v/>
      </c>
      <c r="CL43" s="17" t="str">
        <f>IF(AND(Участники!$A43&lt;&gt;"",OR($N$29&gt;$N43,AND($N$29=$N43,$O$29&gt;$O43))),1,"")</f>
        <v/>
      </c>
      <c r="CM43" s="17" t="str">
        <f>IF(AND(Участники!$A43&lt;&gt;"",OR($N$30&gt;$N43,AND($N$30=$N43,$O$30&gt;$O43))),1,"")</f>
        <v/>
      </c>
      <c r="CN43" s="17" t="str">
        <f>IF(AND(Участники!$A43&lt;&gt;"",OR($N$31&gt;$N43,AND($N$31=$N43,$O$31&gt;$O43))),1,"")</f>
        <v/>
      </c>
      <c r="CO43" s="17" t="str">
        <f>IF(AND(Участники!$A43&lt;&gt;"",OR($N$32&gt;$N43,AND($N$32=$N43,$O$32&gt;$O43))),1,"")</f>
        <v/>
      </c>
      <c r="CP43" s="17" t="str">
        <f>IF(AND(Участники!$A43&lt;&gt;"",OR($N$33&gt;$N43,AND($N$33=$N43,$O$33&gt;$O43))),1,"")</f>
        <v/>
      </c>
      <c r="CQ43" s="17" t="str">
        <f>IF(AND(Участники!$A43&lt;&gt;"",OR($N$34&gt;$N43,AND($N$34=$N43,$O$34&gt;$O43))),1,"")</f>
        <v/>
      </c>
      <c r="CR43" s="17" t="str">
        <f>IF(AND(Участники!$A43&lt;&gt;"",OR($N$35&gt;$N43,AND($N$35=$N43,$O$35&gt;$O43))),1,"")</f>
        <v/>
      </c>
      <c r="CS43" s="17" t="str">
        <f>IF(AND(Участники!$A43&lt;&gt;"",OR($N$36&gt;$N43,AND($N$36=$N43,$O$36&gt;$O43))),1,"")</f>
        <v/>
      </c>
      <c r="CT43" s="17" t="str">
        <f>IF(AND(Участники!$A43&lt;&gt;"",OR($N$37&gt;$N43,AND($N$37=$N43,$O$37&gt;$O43))),1,"")</f>
        <v/>
      </c>
      <c r="CU43" s="17" t="str">
        <f>IF(AND(Участники!$A43&lt;&gt;"",OR($N$38&gt;$N43,AND($N$38=$N43,$O$38&gt;$O43))),1,"")</f>
        <v/>
      </c>
      <c r="CV43" s="17" t="str">
        <f>IF(AND(Участники!$A43&lt;&gt;"",OR($N$39&gt;$N43,AND($N$39=$N43,$O$39&gt;$O43))),1,"")</f>
        <v/>
      </c>
      <c r="CW43" s="17" t="str">
        <f>IF(AND(Участники!$A43&lt;&gt;"",OR($N$40&gt;$N43,AND($N$40=$N43,$O$40&gt;$O43))),1,"")</f>
        <v/>
      </c>
      <c r="CX43" s="17" t="str">
        <f>IF(AND(Участники!$A43&lt;&gt;"",OR($N$41&gt;$N43,AND($N$41=$N43,$O$41&gt;$O43))),1,"")</f>
        <v/>
      </c>
      <c r="CY43" s="17" t="str">
        <f>IF(AND(Участники!$A43&lt;&gt;"",OR($N$42&gt;$N43,AND($N$42=$N43,$O$42&gt;$O43))),1,"")</f>
        <v/>
      </c>
      <c r="CZ43" s="16" t="str">
        <f>IF(AND(Участники!$A43&lt;&gt;"",OR($N$43&gt;$N43,AND($N$43=$N43,$O$43&gt;$O43))),1,"")</f>
        <v/>
      </c>
      <c r="DA43" s="17" t="str">
        <f>IF(AND(Участники!$A43&lt;&gt;"",OR($N$44&gt;$N43,AND($N$44=$N43,$O$44&gt;$O43))),1,"")</f>
        <v/>
      </c>
      <c r="DB43" s="17" t="str">
        <f>IF(AND(Участники!$A43&lt;&gt;"",OR($N$45&gt;$N43,AND($N$45=$N43,$O$45&gt;$O43))),1,"")</f>
        <v/>
      </c>
      <c r="DC43" s="17" t="str">
        <f>IF(AND(Участники!$A43&lt;&gt;"",OR($N$46&gt;$N43,AND($N$46=$N43,$O$46&gt;$O43))),1,"")</f>
        <v/>
      </c>
      <c r="DD43" s="17" t="str">
        <f>IF(AND(Участники!$A43&lt;&gt;"",OR($N$47&gt;$N43,AND($N$47=$N43,$O$47&gt;$O43))),1,"")</f>
        <v/>
      </c>
      <c r="DE43" s="17" t="str">
        <f>IF(AND(Участники!$A43&lt;&gt;"",OR($N$48&gt;$N43,AND($N$48=$N43,$O$48&gt;$O43))),1,"")</f>
        <v/>
      </c>
      <c r="DF43" s="17" t="str">
        <f>IF(AND(Участники!$A43&lt;&gt;"",OR($N$49&gt;$N43,AND($N$49=$N43,$O$49&gt;$O43))),1,"")</f>
        <v/>
      </c>
      <c r="DG43" s="17" t="str">
        <f>IF(AND(Участники!$A43&lt;&gt;"",OR($N$50&gt;$N43,AND($N$50=$N43,$O$50&gt;$O43))),1,"")</f>
        <v/>
      </c>
      <c r="DH43" s="17" t="str">
        <f>IF(AND(Участники!$A43&lt;&gt;"",OR($N$51&gt;$N43,AND($N$51=$N43,$O$51&gt;$O43))),1,"")</f>
        <v/>
      </c>
      <c r="DI43" s="17" t="str">
        <f>IF(AND(Участники!$A43&lt;&gt;"",OR($N$52&gt;$N43,AND($N$52=$N43,$O$52&gt;$O43))),1,"")</f>
        <v/>
      </c>
      <c r="DJ43" s="17" t="str">
        <f>IF(AND(Участники!$A43&lt;&gt;"",OR($N$53&gt;$N43,AND($N$53=$N43,$O$53&gt;$O43))),1,"")</f>
        <v/>
      </c>
      <c r="DK43" s="17" t="str">
        <f>IF(AND(Участники!$A43&lt;&gt;"",OR($N$54&gt;$N43,AND($N$54=$N43,$O$54&gt;$O43))),1,"")</f>
        <v/>
      </c>
      <c r="DL43" s="17" t="str">
        <f>IF(AND(Участники!$A43&lt;&gt;"",OR($N$55&gt;$N43,AND($N$55=$N43,$O$55&gt;$O43))),1,"")</f>
        <v/>
      </c>
      <c r="DM43" s="17" t="str">
        <f>IF(AND(Участники!$A43&lt;&gt;"",OR($N$56&gt;$N43,AND($N$56=$N43,$O$56&gt;$O43))),1,"")</f>
        <v/>
      </c>
      <c r="DN43" s="17" t="str">
        <f>IF(AND(Участники!$A43&lt;&gt;"",OR($N$57&gt;$N43,AND($N$57=$N43,$O$57&gt;$O43))),1,"")</f>
        <v/>
      </c>
      <c r="DO43" s="17" t="str">
        <f>IF(AND(Участники!$A43&lt;&gt;"",OR($N$58&gt;$N43,AND($N$58=$N43,$O$58&gt;$O43))),1,"")</f>
        <v/>
      </c>
      <c r="DP43" s="17" t="str">
        <f>IF(AND(Участники!$A43&lt;&gt;"",OR($N$59&gt;$N43,AND($N$59=$N43,$O$59&gt;$O43))),1,"")</f>
        <v/>
      </c>
      <c r="DQ43" s="17" t="str">
        <f>IF(AND(Участники!$A43&lt;&gt;"",OR($N$60&gt;$N43,AND($N$60=$N43,$O$60&gt;$O43))),1,"")</f>
        <v/>
      </c>
    </row>
    <row r="44" spans="1:121" x14ac:dyDescent="0.25">
      <c r="A44" s="29" t="str">
        <f>IF(Участники!A44="","",Участники!A44)</f>
        <v/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15" t="str">
        <f>IF(Участники!A44="","",COUNTA(B44:M44))</f>
        <v/>
      </c>
      <c r="O44" s="15" t="str">
        <f>IF(Участники!A44="","",SUMPRODUCT(B$8:M$8,B104:M104))</f>
        <v/>
      </c>
      <c r="P44" s="15" t="str">
        <f>IF(Участники!A44="","",IF($BA$61+1=Участники!$B$6-DA$61,$BA$61+1,CONCATENATE($BA$61+1,"-",Участники!$B$6-DA$61)))</f>
        <v/>
      </c>
      <c r="T44" s="17" t="str">
        <f>IF(AND(Участники!$A44&lt;&gt;"",OR($N$11&lt;$N44,AND($N$11=$N44,$O$11&lt;$O44))),1,"")</f>
        <v/>
      </c>
      <c r="U44" s="17" t="str">
        <f>IF(AND(Участники!$A44&lt;&gt;"",OR($N$12&lt;$N44,AND($N$12=$N44,$O$12&lt;$O44))),1,"")</f>
        <v/>
      </c>
      <c r="V44" s="17" t="str">
        <f>IF(AND(Участники!$A44&lt;&gt;"",OR($N$13&lt;$N44,AND($N$13=$N44,$O$13&lt;$O44))),1,"")</f>
        <v/>
      </c>
      <c r="W44" s="17" t="str">
        <f>IF(AND(Участники!$A44&lt;&gt;"",OR($N$14&lt;$N44,AND($N$14=$N44,$O$14&lt;$O44))),1,"")</f>
        <v/>
      </c>
      <c r="X44" s="17" t="str">
        <f>IF(AND(Участники!$A44&lt;&gt;"",OR($N$15&lt;$N44,AND($N$15=$N44,$O$15&lt;$O44))),1,"")</f>
        <v/>
      </c>
      <c r="Y44" s="17" t="str">
        <f>IF(AND(Участники!$A44&lt;&gt;"",OR($N$16&lt;$N44,AND($N$16=$N44,$O$16&lt;$O44))),1,"")</f>
        <v/>
      </c>
      <c r="Z44" s="17" t="str">
        <f>IF(AND(Участники!$A44&lt;&gt;"",OR($N$17&lt;$N44,AND($N$17=$N44,$O$17&lt;$O44))),1,"")</f>
        <v/>
      </c>
      <c r="AA44" s="17" t="str">
        <f>IF(AND(Участники!$A44&lt;&gt;"",OR($N$18&lt;$N44,AND($N$18=$N44,$O$18&lt;$O44))),1,"")</f>
        <v/>
      </c>
      <c r="AB44" s="17" t="str">
        <f>IF(AND(Участники!$A44&lt;&gt;"",OR($N$19&lt;$N44,AND($N$19=$N44,$O$19&lt;$O44))),1,"")</f>
        <v/>
      </c>
      <c r="AC44" s="17" t="str">
        <f>IF(AND(Участники!$A44&lt;&gt;"",OR($N$20&lt;$N44,AND($N$20=$N44,$O$20&lt;$O44))),1,"")</f>
        <v/>
      </c>
      <c r="AD44" s="17" t="str">
        <f>IF(AND(Участники!$A44&lt;&gt;"",OR($N$21&lt;$N44,AND($N$21=$N44,$O$21&lt;$O44))),1,"")</f>
        <v/>
      </c>
      <c r="AE44" s="17" t="str">
        <f>IF(AND(Участники!$A44&lt;&gt;"",OR($N$22&lt;$N44,AND($N$22=$N44,$O$22&lt;$O44))),1,"")</f>
        <v/>
      </c>
      <c r="AF44" s="17" t="str">
        <f>IF(AND(Участники!$A44&lt;&gt;"",OR($N$23&lt;$N44,AND($N$23=$N44,$O$23&lt;$O44))),1,"")</f>
        <v/>
      </c>
      <c r="AG44" s="17" t="str">
        <f>IF(AND(Участники!$A44&lt;&gt;"",OR($N$24&lt;$N44,AND($N$24=$N44,$O$24&lt;$O44))),1,"")</f>
        <v/>
      </c>
      <c r="AH44" s="17" t="str">
        <f>IF(AND(Участники!$A44&lt;&gt;"",OR($N$25&lt;$N44,AND($N$25=$N44,$O$25&lt;$O44))),1,"")</f>
        <v/>
      </c>
      <c r="AI44" s="17" t="str">
        <f>IF(AND(Участники!$A44&lt;&gt;"",OR($N$26&lt;$N44,AND($N$26=$N44,$O$26&lt;$O44))),1,"")</f>
        <v/>
      </c>
      <c r="AJ44" s="17" t="str">
        <f>IF(AND(Участники!$A44&lt;&gt;"",OR($N$27&lt;$N44,AND($N$27=$N44,$O$27&lt;$O44))),1,"")</f>
        <v/>
      </c>
      <c r="AK44" s="17" t="str">
        <f>IF(AND(Участники!$A44&lt;&gt;"",OR($N$28&lt;$N44,AND($N$28=$N44,$O$28&lt;$O44))),1,"")</f>
        <v/>
      </c>
      <c r="AL44" s="17" t="str">
        <f>IF(AND(Участники!$A44&lt;&gt;"",OR($N$29&lt;$N44,AND($N$29=$N44,$O$29&lt;$O44))),1,"")</f>
        <v/>
      </c>
      <c r="AM44" s="17" t="str">
        <f>IF(AND(Участники!$A44&lt;&gt;"",OR($N$30&lt;$N44,AND($N$30=$N44,$O$30&lt;$O44))),1,"")</f>
        <v/>
      </c>
      <c r="AN44" s="17" t="str">
        <f>IF(AND(Участники!$A44&lt;&gt;"",OR($N$31&lt;$N44,AND($N$31=$N44,$O$31&lt;$O44))),1,"")</f>
        <v/>
      </c>
      <c r="AO44" s="17" t="str">
        <f>IF(AND(Участники!$A44&lt;&gt;"",OR($N$32&lt;$N44,AND($N$32=$N44,$O$32&lt;$O44))),1,"")</f>
        <v/>
      </c>
      <c r="AP44" s="17" t="str">
        <f>IF(AND(Участники!$A44&lt;&gt;"",OR($N$33&lt;$N44,AND($N$33=$N44,$O$33&lt;$O44))),1,"")</f>
        <v/>
      </c>
      <c r="AQ44" s="17" t="str">
        <f>IF(AND(Участники!$A44&lt;&gt;"",OR($N$34&lt;$N44,AND($N$34=$N44,$O$34&lt;$O44))),1,"")</f>
        <v/>
      </c>
      <c r="AR44" s="17" t="str">
        <f>IF(AND(Участники!$A44&lt;&gt;"",OR($N$35&lt;$N44,AND($N$35=$N44,$O$35&lt;$O44))),1,"")</f>
        <v/>
      </c>
      <c r="AS44" s="17" t="str">
        <f>IF(AND(Участники!$A44&lt;&gt;"",OR($N$36&lt;$N44,AND($N$36=$N44,$O$36&lt;$O44))),1,"")</f>
        <v/>
      </c>
      <c r="AT44" s="17" t="str">
        <f>IF(AND(Участники!$A44&lt;&gt;"",OR($N$37&lt;$N44,AND($N$37=$N44,$O$37&lt;$O44))),1,"")</f>
        <v/>
      </c>
      <c r="AU44" s="17" t="str">
        <f>IF(AND(Участники!$A44&lt;&gt;"",OR($N$38&lt;$N44,AND($N$38=$N44,$O$38&lt;$O44))),1,"")</f>
        <v/>
      </c>
      <c r="AV44" s="17" t="str">
        <f>IF(AND(Участники!$A44&lt;&gt;"",OR($N$39&lt;$N44,AND($N$39=$N44,$O$39&lt;$O44))),1,"")</f>
        <v/>
      </c>
      <c r="AW44" s="17" t="str">
        <f>IF(AND(Участники!$A44&lt;&gt;"",OR($N$40&lt;$N44,AND($N$40=$N44,$O$40&lt;$O44))),1,"")</f>
        <v/>
      </c>
      <c r="AX44" s="17" t="str">
        <f>IF(AND(Участники!$A44&lt;&gt;"",OR($N$41&lt;$N44,AND($N$41=$N44,$O$41&lt;$O44))),1,"")</f>
        <v/>
      </c>
      <c r="AY44" s="17" t="str">
        <f>IF(AND(Участники!$A44&lt;&gt;"",OR($N$42&lt;$N44,AND($N$42=$N44,$O$42&lt;$O44))),1,"")</f>
        <v/>
      </c>
      <c r="AZ44" s="17" t="str">
        <f>IF(AND(Участники!$A44&lt;&gt;"",OR($N$43&lt;$N44,AND($N$43=$N44,$O$43&lt;$O44))),1,"")</f>
        <v/>
      </c>
      <c r="BA44" s="16" t="str">
        <f>IF(AND(Участники!$A44&lt;&gt;"",OR($N$44&lt;$N44,AND($N$44=$N44,$O$44&lt;$O44))),1,"")</f>
        <v/>
      </c>
      <c r="BB44" s="17" t="str">
        <f>IF(AND(Участники!$A44&lt;&gt;"",OR($N$45&lt;$N44,AND($N$45=$N44,$O$45&lt;$O44))),1,"")</f>
        <v/>
      </c>
      <c r="BC44" s="17" t="str">
        <f>IF(AND(Участники!$A44&lt;&gt;"",OR($N$46&lt;$N44,AND($N$46=$N44,$O$46&lt;$O44))),1,"")</f>
        <v/>
      </c>
      <c r="BD44" s="17" t="str">
        <f>IF(AND(Участники!$A44&lt;&gt;"",OR($N$47&lt;$N44,AND($N$47=$N44,$O$47&lt;$O44))),1,"")</f>
        <v/>
      </c>
      <c r="BE44" s="17" t="str">
        <f>IF(AND(Участники!$A44&lt;&gt;"",OR($N$48&lt;$N44,AND($N$48=$N44,$O$48&lt;$O44))),1,"")</f>
        <v/>
      </c>
      <c r="BF44" s="17" t="str">
        <f>IF(AND(Участники!$A44&lt;&gt;"",OR($N$49&lt;$N44,AND($N$49=$N44,$O$49&lt;$O44))),1,"")</f>
        <v/>
      </c>
      <c r="BG44" s="17" t="str">
        <f>IF(AND(Участники!$A44&lt;&gt;"",OR($N$50&lt;$N44,AND($N$50=$N44,$O$50&lt;$O44))),1,"")</f>
        <v/>
      </c>
      <c r="BH44" s="17" t="str">
        <f>IF(AND(Участники!$A44&lt;&gt;"",OR($N$51&lt;$N44,AND($N$51=$N44,$O$51&lt;$O44))),1,"")</f>
        <v/>
      </c>
      <c r="BI44" s="17" t="str">
        <f>IF(AND(Участники!$A44&lt;&gt;"",OR($N$52&lt;$N44,AND($N$52=$N44,$O$52&lt;$O44))),1,"")</f>
        <v/>
      </c>
      <c r="BJ44" s="17" t="str">
        <f>IF(AND(Участники!$A44&lt;&gt;"",OR($N$53&lt;$N44,AND($N$53=$N44,$O$53&lt;$O44))),1,"")</f>
        <v/>
      </c>
      <c r="BK44" s="17" t="str">
        <f>IF(AND(Участники!$A44&lt;&gt;"",OR($N$54&lt;$N44,AND($N$54=$N44,$O$54&lt;$O44))),1,"")</f>
        <v/>
      </c>
      <c r="BL44" s="17" t="str">
        <f>IF(AND(Участники!$A44&lt;&gt;"",OR($N$55&lt;$N44,AND($N$55=$N44,$O$55&lt;$O44))),1,"")</f>
        <v/>
      </c>
      <c r="BM44" s="17" t="str">
        <f>IF(AND(Участники!$A44&lt;&gt;"",OR($N$56&lt;$N44,AND($N$56=$N44,$O$56&lt;$O44))),1,"")</f>
        <v/>
      </c>
      <c r="BN44" s="17" t="str">
        <f>IF(AND(Участники!$A44&lt;&gt;"",OR($N$57&lt;$N44,AND($N$57=$N44,$O$57&lt;$O44))),1,"")</f>
        <v/>
      </c>
      <c r="BO44" s="17" t="str">
        <f>IF(AND(Участники!$A44&lt;&gt;"",OR($N$58&lt;$N44,AND($N$58=$N44,$O$58&lt;$O44))),1,"")</f>
        <v/>
      </c>
      <c r="BP44" s="17" t="str">
        <f>IF(AND(Участники!$A44&lt;&gt;"",OR($N$59&lt;$N44,AND($N$59=$N44,$O$59&lt;$O44))),1,"")</f>
        <v/>
      </c>
      <c r="BQ44" s="17" t="str">
        <f>IF(AND(Участники!$A44&lt;&gt;"",OR($N$60&lt;$N44,AND($N$60=$N44,$O$60&lt;$O44))),1,"")</f>
        <v/>
      </c>
      <c r="BT44" s="17" t="str">
        <f>IF(AND(Участники!$A44&lt;&gt;"",OR($N$11&gt;$N44,AND($N$11=$N44,$O$11&gt;$O44))),1,"")</f>
        <v/>
      </c>
      <c r="BU44" s="17" t="str">
        <f>IF(AND(Участники!$A44&lt;&gt;"",OR($N$12&gt;$N44,AND($N$12=$N44,$O$12&gt;$O44))),1,"")</f>
        <v/>
      </c>
      <c r="BV44" s="17" t="str">
        <f>IF(AND(Участники!$A44&lt;&gt;"",OR($N$13&gt;$N44,AND($N$13=$N44,$O$13&gt;$O44))),1,"")</f>
        <v/>
      </c>
      <c r="BW44" s="17" t="str">
        <f>IF(AND(Участники!$A44&lt;&gt;"",OR($N$14&gt;$N44,AND($N$14=$N44,$O$14&gt;$O44))),1,"")</f>
        <v/>
      </c>
      <c r="BX44" s="17" t="str">
        <f>IF(AND(Участники!$A44&lt;&gt;"",OR($N$15&gt;$N44,AND($N$15=$N44,$O$15&gt;$O44))),1,"")</f>
        <v/>
      </c>
      <c r="BY44" s="17" t="str">
        <f>IF(AND(Участники!$A44&lt;&gt;"",OR($N$16&gt;$N44,AND($N$16=$N44,$O$16&gt;$O44))),1,"")</f>
        <v/>
      </c>
      <c r="BZ44" s="17" t="str">
        <f>IF(AND(Участники!$A44&lt;&gt;"",OR($N$17&gt;$N44,AND($N$17=$N44,$O$17&gt;$O44))),1,"")</f>
        <v/>
      </c>
      <c r="CA44" s="17" t="str">
        <f>IF(AND(Участники!$A44&lt;&gt;"",OR($N$18&gt;$N44,AND($N$18=$N44,$O$18&gt;$O44))),1,"")</f>
        <v/>
      </c>
      <c r="CB44" s="17" t="str">
        <f>IF(AND(Участники!$A44&lt;&gt;"",OR($N$19&gt;$N44,AND($N$19=$N44,$O$19&gt;$O44))),1,"")</f>
        <v/>
      </c>
      <c r="CC44" s="17" t="str">
        <f>IF(AND(Участники!$A44&lt;&gt;"",OR($N$20&gt;$N44,AND($N$20=$N44,$O$20&gt;$O44))),1,"")</f>
        <v/>
      </c>
      <c r="CD44" s="17" t="str">
        <f>IF(AND(Участники!$A44&lt;&gt;"",OR($N$21&gt;$N44,AND($N$21=$N44,$O$21&gt;$O44))),1,"")</f>
        <v/>
      </c>
      <c r="CE44" s="17" t="str">
        <f>IF(AND(Участники!$A44&lt;&gt;"",OR($N$22&gt;$N44,AND($N$22=$N44,$O$22&gt;$O44))),1,"")</f>
        <v/>
      </c>
      <c r="CF44" s="17" t="str">
        <f>IF(AND(Участники!$A44&lt;&gt;"",OR($N$23&gt;$N44,AND($N$23=$N44,$O$23&gt;$O44))),1,"")</f>
        <v/>
      </c>
      <c r="CG44" s="17" t="str">
        <f>IF(AND(Участники!$A44&lt;&gt;"",OR($N$24&gt;$N44,AND($N$24=$N44,$O$24&gt;$O44))),1,"")</f>
        <v/>
      </c>
      <c r="CH44" s="17" t="str">
        <f>IF(AND(Участники!$A44&lt;&gt;"",OR($N$25&gt;$N44,AND($N$25=$N44,$O$25&gt;$O44))),1,"")</f>
        <v/>
      </c>
      <c r="CI44" s="17" t="str">
        <f>IF(AND(Участники!$A44&lt;&gt;"",OR($N$26&gt;$N44,AND($N$26=$N44,$O$26&gt;$O44))),1,"")</f>
        <v/>
      </c>
      <c r="CJ44" s="17" t="str">
        <f>IF(AND(Участники!$A44&lt;&gt;"",OR($N$27&gt;$N44,AND($N$27=$N44,$O$27&gt;$O44))),1,"")</f>
        <v/>
      </c>
      <c r="CK44" s="17" t="str">
        <f>IF(AND(Участники!$A44&lt;&gt;"",OR($N$28&gt;$N44,AND($N$28=$N44,$O$28&gt;$O44))),1,"")</f>
        <v/>
      </c>
      <c r="CL44" s="17" t="str">
        <f>IF(AND(Участники!$A44&lt;&gt;"",OR($N$29&gt;$N44,AND($N$29=$N44,$O$29&gt;$O44))),1,"")</f>
        <v/>
      </c>
      <c r="CM44" s="17" t="str">
        <f>IF(AND(Участники!$A44&lt;&gt;"",OR($N$30&gt;$N44,AND($N$30=$N44,$O$30&gt;$O44))),1,"")</f>
        <v/>
      </c>
      <c r="CN44" s="17" t="str">
        <f>IF(AND(Участники!$A44&lt;&gt;"",OR($N$31&gt;$N44,AND($N$31=$N44,$O$31&gt;$O44))),1,"")</f>
        <v/>
      </c>
      <c r="CO44" s="17" t="str">
        <f>IF(AND(Участники!$A44&lt;&gt;"",OR($N$32&gt;$N44,AND($N$32=$N44,$O$32&gt;$O44))),1,"")</f>
        <v/>
      </c>
      <c r="CP44" s="17" t="str">
        <f>IF(AND(Участники!$A44&lt;&gt;"",OR($N$33&gt;$N44,AND($N$33=$N44,$O$33&gt;$O44))),1,"")</f>
        <v/>
      </c>
      <c r="CQ44" s="17" t="str">
        <f>IF(AND(Участники!$A44&lt;&gt;"",OR($N$34&gt;$N44,AND($N$34=$N44,$O$34&gt;$O44))),1,"")</f>
        <v/>
      </c>
      <c r="CR44" s="17" t="str">
        <f>IF(AND(Участники!$A44&lt;&gt;"",OR($N$35&gt;$N44,AND($N$35=$N44,$O$35&gt;$O44))),1,"")</f>
        <v/>
      </c>
      <c r="CS44" s="17" t="str">
        <f>IF(AND(Участники!$A44&lt;&gt;"",OR($N$36&gt;$N44,AND($N$36=$N44,$O$36&gt;$O44))),1,"")</f>
        <v/>
      </c>
      <c r="CT44" s="17" t="str">
        <f>IF(AND(Участники!$A44&lt;&gt;"",OR($N$37&gt;$N44,AND($N$37=$N44,$O$37&gt;$O44))),1,"")</f>
        <v/>
      </c>
      <c r="CU44" s="17" t="str">
        <f>IF(AND(Участники!$A44&lt;&gt;"",OR($N$38&gt;$N44,AND($N$38=$N44,$O$38&gt;$O44))),1,"")</f>
        <v/>
      </c>
      <c r="CV44" s="17" t="str">
        <f>IF(AND(Участники!$A44&lt;&gt;"",OR($N$39&gt;$N44,AND($N$39=$N44,$O$39&gt;$O44))),1,"")</f>
        <v/>
      </c>
      <c r="CW44" s="17" t="str">
        <f>IF(AND(Участники!$A44&lt;&gt;"",OR($N$40&gt;$N44,AND($N$40=$N44,$O$40&gt;$O44))),1,"")</f>
        <v/>
      </c>
      <c r="CX44" s="17" t="str">
        <f>IF(AND(Участники!$A44&lt;&gt;"",OR($N$41&gt;$N44,AND($N$41=$N44,$O$41&gt;$O44))),1,"")</f>
        <v/>
      </c>
      <c r="CY44" s="17" t="str">
        <f>IF(AND(Участники!$A44&lt;&gt;"",OR($N$42&gt;$N44,AND($N$42=$N44,$O$42&gt;$O44))),1,"")</f>
        <v/>
      </c>
      <c r="CZ44" s="17" t="str">
        <f>IF(AND(Участники!$A44&lt;&gt;"",OR($N$43&gt;$N44,AND($N$43=$N44,$O$43&gt;$O44))),1,"")</f>
        <v/>
      </c>
      <c r="DA44" s="16" t="str">
        <f>IF(AND(Участники!$A44&lt;&gt;"",OR($N$44&gt;$N44,AND($N$44=$N44,$O$44&gt;$O44))),1,"")</f>
        <v/>
      </c>
      <c r="DB44" s="17" t="str">
        <f>IF(AND(Участники!$A44&lt;&gt;"",OR($N$45&gt;$N44,AND($N$45=$N44,$O$45&gt;$O44))),1,"")</f>
        <v/>
      </c>
      <c r="DC44" s="17" t="str">
        <f>IF(AND(Участники!$A44&lt;&gt;"",OR($N$46&gt;$N44,AND($N$46=$N44,$O$46&gt;$O44))),1,"")</f>
        <v/>
      </c>
      <c r="DD44" s="17" t="str">
        <f>IF(AND(Участники!$A44&lt;&gt;"",OR($N$47&gt;$N44,AND($N$47=$N44,$O$47&gt;$O44))),1,"")</f>
        <v/>
      </c>
      <c r="DE44" s="17" t="str">
        <f>IF(AND(Участники!$A44&lt;&gt;"",OR($N$48&gt;$N44,AND($N$48=$N44,$O$48&gt;$O44))),1,"")</f>
        <v/>
      </c>
      <c r="DF44" s="17" t="str">
        <f>IF(AND(Участники!$A44&lt;&gt;"",OR($N$49&gt;$N44,AND($N$49=$N44,$O$49&gt;$O44))),1,"")</f>
        <v/>
      </c>
      <c r="DG44" s="17" t="str">
        <f>IF(AND(Участники!$A44&lt;&gt;"",OR($N$50&gt;$N44,AND($N$50=$N44,$O$50&gt;$O44))),1,"")</f>
        <v/>
      </c>
      <c r="DH44" s="17" t="str">
        <f>IF(AND(Участники!$A44&lt;&gt;"",OR($N$51&gt;$N44,AND($N$51=$N44,$O$51&gt;$O44))),1,"")</f>
        <v/>
      </c>
      <c r="DI44" s="17" t="str">
        <f>IF(AND(Участники!$A44&lt;&gt;"",OR($N$52&gt;$N44,AND($N$52=$N44,$O$52&gt;$O44))),1,"")</f>
        <v/>
      </c>
      <c r="DJ44" s="17" t="str">
        <f>IF(AND(Участники!$A44&lt;&gt;"",OR($N$53&gt;$N44,AND($N$53=$N44,$O$53&gt;$O44))),1,"")</f>
        <v/>
      </c>
      <c r="DK44" s="17" t="str">
        <f>IF(AND(Участники!$A44&lt;&gt;"",OR($N$54&gt;$N44,AND($N$54=$N44,$O$54&gt;$O44))),1,"")</f>
        <v/>
      </c>
      <c r="DL44" s="17" t="str">
        <f>IF(AND(Участники!$A44&lt;&gt;"",OR($N$55&gt;$N44,AND($N$55=$N44,$O$55&gt;$O44))),1,"")</f>
        <v/>
      </c>
      <c r="DM44" s="17" t="str">
        <f>IF(AND(Участники!$A44&lt;&gt;"",OR($N$56&gt;$N44,AND($N$56=$N44,$O$56&gt;$O44))),1,"")</f>
        <v/>
      </c>
      <c r="DN44" s="17" t="str">
        <f>IF(AND(Участники!$A44&lt;&gt;"",OR($N$57&gt;$N44,AND($N$57=$N44,$O$57&gt;$O44))),1,"")</f>
        <v/>
      </c>
      <c r="DO44" s="17" t="str">
        <f>IF(AND(Участники!$A44&lt;&gt;"",OR($N$58&gt;$N44,AND($N$58=$N44,$O$58&gt;$O44))),1,"")</f>
        <v/>
      </c>
      <c r="DP44" s="17" t="str">
        <f>IF(AND(Участники!$A44&lt;&gt;"",OR($N$59&gt;$N44,AND($N$59=$N44,$O$59&gt;$O44))),1,"")</f>
        <v/>
      </c>
      <c r="DQ44" s="17" t="str">
        <f>IF(AND(Участники!$A44&lt;&gt;"",OR($N$60&gt;$N44,AND($N$60=$N44,$O$60&gt;$O44))),1,"")</f>
        <v/>
      </c>
    </row>
    <row r="45" spans="1:121" x14ac:dyDescent="0.25">
      <c r="A45" s="30" t="str">
        <f>IF(Участники!A45="","",Участники!A45)</f>
        <v/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31" t="str">
        <f>IF(Участники!A45="","",COUNTA(B45:M45))</f>
        <v/>
      </c>
      <c r="O45" s="31" t="str">
        <f>IF(Участники!A45="","",SUMPRODUCT(B$8:M$8,B105:M105))</f>
        <v/>
      </c>
      <c r="P45" s="31" t="str">
        <f>IF(Участники!A45="","",IF($BB$61+1=Участники!$B$6-DB$61,$BB$61+1,CONCATENATE($BB$61+1,"-",Участники!$B$6-DB$61)))</f>
        <v/>
      </c>
      <c r="T45" s="17" t="str">
        <f>IF(AND(Участники!$A45&lt;&gt;"",OR($N$11&lt;$N45,AND($N$11=$N45,$O$11&lt;$O45))),1,"")</f>
        <v/>
      </c>
      <c r="U45" s="17" t="str">
        <f>IF(AND(Участники!$A45&lt;&gt;"",OR($N$12&lt;$N45,AND($N$12=$N45,$O$12&lt;$O45))),1,"")</f>
        <v/>
      </c>
      <c r="V45" s="17" t="str">
        <f>IF(AND(Участники!$A45&lt;&gt;"",OR($N$13&lt;$N45,AND($N$13=$N45,$O$13&lt;$O45))),1,"")</f>
        <v/>
      </c>
      <c r="W45" s="17" t="str">
        <f>IF(AND(Участники!$A45&lt;&gt;"",OR($N$14&lt;$N45,AND($N$14=$N45,$O$14&lt;$O45))),1,"")</f>
        <v/>
      </c>
      <c r="X45" s="17" t="str">
        <f>IF(AND(Участники!$A45&lt;&gt;"",OR($N$15&lt;$N45,AND($N$15=$N45,$O$15&lt;$O45))),1,"")</f>
        <v/>
      </c>
      <c r="Y45" s="17" t="str">
        <f>IF(AND(Участники!$A45&lt;&gt;"",OR($N$16&lt;$N45,AND($N$16=$N45,$O$16&lt;$O45))),1,"")</f>
        <v/>
      </c>
      <c r="Z45" s="17" t="str">
        <f>IF(AND(Участники!$A45&lt;&gt;"",OR($N$17&lt;$N45,AND($N$17=$N45,$O$17&lt;$O45))),1,"")</f>
        <v/>
      </c>
      <c r="AA45" s="17" t="str">
        <f>IF(AND(Участники!$A45&lt;&gt;"",OR($N$18&lt;$N45,AND($N$18=$N45,$O$18&lt;$O45))),1,"")</f>
        <v/>
      </c>
      <c r="AB45" s="17" t="str">
        <f>IF(AND(Участники!$A45&lt;&gt;"",OR($N$19&lt;$N45,AND($N$19=$N45,$O$19&lt;$O45))),1,"")</f>
        <v/>
      </c>
      <c r="AC45" s="17" t="str">
        <f>IF(AND(Участники!$A45&lt;&gt;"",OR($N$20&lt;$N45,AND($N$20=$N45,$O$20&lt;$O45))),1,"")</f>
        <v/>
      </c>
      <c r="AD45" s="17" t="str">
        <f>IF(AND(Участники!$A45&lt;&gt;"",OR($N$21&lt;$N45,AND($N$21=$N45,$O$21&lt;$O45))),1,"")</f>
        <v/>
      </c>
      <c r="AE45" s="17" t="str">
        <f>IF(AND(Участники!$A45&lt;&gt;"",OR($N$22&lt;$N45,AND($N$22=$N45,$O$22&lt;$O45))),1,"")</f>
        <v/>
      </c>
      <c r="AF45" s="17" t="str">
        <f>IF(AND(Участники!$A45&lt;&gt;"",OR($N$23&lt;$N45,AND($N$23=$N45,$O$23&lt;$O45))),1,"")</f>
        <v/>
      </c>
      <c r="AG45" s="17" t="str">
        <f>IF(AND(Участники!$A45&lt;&gt;"",OR($N$24&lt;$N45,AND($N$24=$N45,$O$24&lt;$O45))),1,"")</f>
        <v/>
      </c>
      <c r="AH45" s="17" t="str">
        <f>IF(AND(Участники!$A45&lt;&gt;"",OR($N$25&lt;$N45,AND($N$25=$N45,$O$25&lt;$O45))),1,"")</f>
        <v/>
      </c>
      <c r="AI45" s="17" t="str">
        <f>IF(AND(Участники!$A45&lt;&gt;"",OR($N$26&lt;$N45,AND($N$26=$N45,$O$26&lt;$O45))),1,"")</f>
        <v/>
      </c>
      <c r="AJ45" s="17" t="str">
        <f>IF(AND(Участники!$A45&lt;&gt;"",OR($N$27&lt;$N45,AND($N$27=$N45,$O$27&lt;$O45))),1,"")</f>
        <v/>
      </c>
      <c r="AK45" s="17" t="str">
        <f>IF(AND(Участники!$A45&lt;&gt;"",OR($N$28&lt;$N45,AND($N$28=$N45,$O$28&lt;$O45))),1,"")</f>
        <v/>
      </c>
      <c r="AL45" s="17" t="str">
        <f>IF(AND(Участники!$A45&lt;&gt;"",OR($N$29&lt;$N45,AND($N$29=$N45,$O$29&lt;$O45))),1,"")</f>
        <v/>
      </c>
      <c r="AM45" s="17" t="str">
        <f>IF(AND(Участники!$A45&lt;&gt;"",OR($N$30&lt;$N45,AND($N$30=$N45,$O$30&lt;$O45))),1,"")</f>
        <v/>
      </c>
      <c r="AN45" s="17" t="str">
        <f>IF(AND(Участники!$A45&lt;&gt;"",OR($N$31&lt;$N45,AND($N$31=$N45,$O$31&lt;$O45))),1,"")</f>
        <v/>
      </c>
      <c r="AO45" s="17" t="str">
        <f>IF(AND(Участники!$A45&lt;&gt;"",OR($N$32&lt;$N45,AND($N$32=$N45,$O$32&lt;$O45))),1,"")</f>
        <v/>
      </c>
      <c r="AP45" s="17" t="str">
        <f>IF(AND(Участники!$A45&lt;&gt;"",OR($N$33&lt;$N45,AND($N$33=$N45,$O$33&lt;$O45))),1,"")</f>
        <v/>
      </c>
      <c r="AQ45" s="17" t="str">
        <f>IF(AND(Участники!$A45&lt;&gt;"",OR($N$34&lt;$N45,AND($N$34=$N45,$O$34&lt;$O45))),1,"")</f>
        <v/>
      </c>
      <c r="AR45" s="17" t="str">
        <f>IF(AND(Участники!$A45&lt;&gt;"",OR($N$35&lt;$N45,AND($N$35=$N45,$O$35&lt;$O45))),1,"")</f>
        <v/>
      </c>
      <c r="AS45" s="17" t="str">
        <f>IF(AND(Участники!$A45&lt;&gt;"",OR($N$36&lt;$N45,AND($N$36=$N45,$O$36&lt;$O45))),1,"")</f>
        <v/>
      </c>
      <c r="AT45" s="17" t="str">
        <f>IF(AND(Участники!$A45&lt;&gt;"",OR($N$37&lt;$N45,AND($N$37=$N45,$O$37&lt;$O45))),1,"")</f>
        <v/>
      </c>
      <c r="AU45" s="17" t="str">
        <f>IF(AND(Участники!$A45&lt;&gt;"",OR($N$38&lt;$N45,AND($N$38=$N45,$O$38&lt;$O45))),1,"")</f>
        <v/>
      </c>
      <c r="AV45" s="17" t="str">
        <f>IF(AND(Участники!$A45&lt;&gt;"",OR($N$39&lt;$N45,AND($N$39=$N45,$O$39&lt;$O45))),1,"")</f>
        <v/>
      </c>
      <c r="AW45" s="17" t="str">
        <f>IF(AND(Участники!$A45&lt;&gt;"",OR($N$40&lt;$N45,AND($N$40=$N45,$O$40&lt;$O45))),1,"")</f>
        <v/>
      </c>
      <c r="AX45" s="17" t="str">
        <f>IF(AND(Участники!$A45&lt;&gt;"",OR($N$41&lt;$N45,AND($N$41=$N45,$O$41&lt;$O45))),1,"")</f>
        <v/>
      </c>
      <c r="AY45" s="17" t="str">
        <f>IF(AND(Участники!$A45&lt;&gt;"",OR($N$42&lt;$N45,AND($N$42=$N45,$O$42&lt;$O45))),1,"")</f>
        <v/>
      </c>
      <c r="AZ45" s="17" t="str">
        <f>IF(AND(Участники!$A45&lt;&gt;"",OR($N$43&lt;$N45,AND($N$43=$N45,$O$43&lt;$O45))),1,"")</f>
        <v/>
      </c>
      <c r="BA45" s="17" t="str">
        <f>IF(AND(Участники!$A45&lt;&gt;"",OR($N$44&lt;$N45,AND($N$44=$N45,$O$44&lt;$O45))),1,"")</f>
        <v/>
      </c>
      <c r="BB45" s="16" t="str">
        <f>IF(AND(Участники!$A45&lt;&gt;"",OR($N$45&lt;$N45,AND($N$45=$N45,$O$45&lt;$O45))),1,"")</f>
        <v/>
      </c>
      <c r="BC45" s="17" t="str">
        <f>IF(AND(Участники!$A45&lt;&gt;"",OR($N$46&lt;$N45,AND($N$46=$N45,$O$46&lt;$O45))),1,"")</f>
        <v/>
      </c>
      <c r="BD45" s="17" t="str">
        <f>IF(AND(Участники!$A45&lt;&gt;"",OR($N$47&lt;$N45,AND($N$47=$N45,$O$47&lt;$O45))),1,"")</f>
        <v/>
      </c>
      <c r="BE45" s="17" t="str">
        <f>IF(AND(Участники!$A45&lt;&gt;"",OR($N$48&lt;$N45,AND($N$48=$N45,$O$48&lt;$O45))),1,"")</f>
        <v/>
      </c>
      <c r="BF45" s="17" t="str">
        <f>IF(AND(Участники!$A45&lt;&gt;"",OR($N$49&lt;$N45,AND($N$49=$N45,$O$49&lt;$O45))),1,"")</f>
        <v/>
      </c>
      <c r="BG45" s="17" t="str">
        <f>IF(AND(Участники!$A45&lt;&gt;"",OR($N$50&lt;$N45,AND($N$50=$N45,$O$50&lt;$O45))),1,"")</f>
        <v/>
      </c>
      <c r="BH45" s="17" t="str">
        <f>IF(AND(Участники!$A45&lt;&gt;"",OR($N$51&lt;$N45,AND($N$51=$N45,$O$51&lt;$O45))),1,"")</f>
        <v/>
      </c>
      <c r="BI45" s="17" t="str">
        <f>IF(AND(Участники!$A45&lt;&gt;"",OR($N$52&lt;$N45,AND($N$52=$N45,$O$52&lt;$O45))),1,"")</f>
        <v/>
      </c>
      <c r="BJ45" s="17" t="str">
        <f>IF(AND(Участники!$A45&lt;&gt;"",OR($N$53&lt;$N45,AND($N$53=$N45,$O$53&lt;$O45))),1,"")</f>
        <v/>
      </c>
      <c r="BK45" s="17" t="str">
        <f>IF(AND(Участники!$A45&lt;&gt;"",OR($N$54&lt;$N45,AND($N$54=$N45,$O$54&lt;$O45))),1,"")</f>
        <v/>
      </c>
      <c r="BL45" s="17" t="str">
        <f>IF(AND(Участники!$A45&lt;&gt;"",OR($N$55&lt;$N45,AND($N$55=$N45,$O$55&lt;$O45))),1,"")</f>
        <v/>
      </c>
      <c r="BM45" s="17" t="str">
        <f>IF(AND(Участники!$A45&lt;&gt;"",OR($N$56&lt;$N45,AND($N$56=$N45,$O$56&lt;$O45))),1,"")</f>
        <v/>
      </c>
      <c r="BN45" s="17" t="str">
        <f>IF(AND(Участники!$A45&lt;&gt;"",OR($N$57&lt;$N45,AND($N$57=$N45,$O$57&lt;$O45))),1,"")</f>
        <v/>
      </c>
      <c r="BO45" s="17" t="str">
        <f>IF(AND(Участники!$A45&lt;&gt;"",OR($N$58&lt;$N45,AND($N$58=$N45,$O$58&lt;$O45))),1,"")</f>
        <v/>
      </c>
      <c r="BP45" s="17" t="str">
        <f>IF(AND(Участники!$A45&lt;&gt;"",OR($N$59&lt;$N45,AND($N$59=$N45,$O$59&lt;$O45))),1,"")</f>
        <v/>
      </c>
      <c r="BQ45" s="17" t="str">
        <f>IF(AND(Участники!$A45&lt;&gt;"",OR($N$60&lt;$N45,AND($N$60=$N45,$O$60&lt;$O45))),1,"")</f>
        <v/>
      </c>
      <c r="BT45" s="17" t="str">
        <f>IF(AND(Участники!$A45&lt;&gt;"",OR($N$11&gt;$N45,AND($N$11=$N45,$O$11&gt;$O45))),1,"")</f>
        <v/>
      </c>
      <c r="BU45" s="17" t="str">
        <f>IF(AND(Участники!$A45&lt;&gt;"",OR($N$12&gt;$N45,AND($N$12=$N45,$O$12&gt;$O45))),1,"")</f>
        <v/>
      </c>
      <c r="BV45" s="17" t="str">
        <f>IF(AND(Участники!$A45&lt;&gt;"",OR($N$13&gt;$N45,AND($N$13=$N45,$O$13&gt;$O45))),1,"")</f>
        <v/>
      </c>
      <c r="BW45" s="17" t="str">
        <f>IF(AND(Участники!$A45&lt;&gt;"",OR($N$14&gt;$N45,AND($N$14=$N45,$O$14&gt;$O45))),1,"")</f>
        <v/>
      </c>
      <c r="BX45" s="17" t="str">
        <f>IF(AND(Участники!$A45&lt;&gt;"",OR($N$15&gt;$N45,AND($N$15=$N45,$O$15&gt;$O45))),1,"")</f>
        <v/>
      </c>
      <c r="BY45" s="17" t="str">
        <f>IF(AND(Участники!$A45&lt;&gt;"",OR($N$16&gt;$N45,AND($N$16=$N45,$O$16&gt;$O45))),1,"")</f>
        <v/>
      </c>
      <c r="BZ45" s="17" t="str">
        <f>IF(AND(Участники!$A45&lt;&gt;"",OR($N$17&gt;$N45,AND($N$17=$N45,$O$17&gt;$O45))),1,"")</f>
        <v/>
      </c>
      <c r="CA45" s="17" t="str">
        <f>IF(AND(Участники!$A45&lt;&gt;"",OR($N$18&gt;$N45,AND($N$18=$N45,$O$18&gt;$O45))),1,"")</f>
        <v/>
      </c>
      <c r="CB45" s="17" t="str">
        <f>IF(AND(Участники!$A45&lt;&gt;"",OR($N$19&gt;$N45,AND($N$19=$N45,$O$19&gt;$O45))),1,"")</f>
        <v/>
      </c>
      <c r="CC45" s="17" t="str">
        <f>IF(AND(Участники!$A45&lt;&gt;"",OR($N$20&gt;$N45,AND($N$20=$N45,$O$20&gt;$O45))),1,"")</f>
        <v/>
      </c>
      <c r="CD45" s="17" t="str">
        <f>IF(AND(Участники!$A45&lt;&gt;"",OR($N$21&gt;$N45,AND($N$21=$N45,$O$21&gt;$O45))),1,"")</f>
        <v/>
      </c>
      <c r="CE45" s="17" t="str">
        <f>IF(AND(Участники!$A45&lt;&gt;"",OR($N$22&gt;$N45,AND($N$22=$N45,$O$22&gt;$O45))),1,"")</f>
        <v/>
      </c>
      <c r="CF45" s="17" t="str">
        <f>IF(AND(Участники!$A45&lt;&gt;"",OR($N$23&gt;$N45,AND($N$23=$N45,$O$23&gt;$O45))),1,"")</f>
        <v/>
      </c>
      <c r="CG45" s="17" t="str">
        <f>IF(AND(Участники!$A45&lt;&gt;"",OR($N$24&gt;$N45,AND($N$24=$N45,$O$24&gt;$O45))),1,"")</f>
        <v/>
      </c>
      <c r="CH45" s="17" t="str">
        <f>IF(AND(Участники!$A45&lt;&gt;"",OR($N$25&gt;$N45,AND($N$25=$N45,$O$25&gt;$O45))),1,"")</f>
        <v/>
      </c>
      <c r="CI45" s="17" t="str">
        <f>IF(AND(Участники!$A45&lt;&gt;"",OR($N$26&gt;$N45,AND($N$26=$N45,$O$26&gt;$O45))),1,"")</f>
        <v/>
      </c>
      <c r="CJ45" s="17" t="str">
        <f>IF(AND(Участники!$A45&lt;&gt;"",OR($N$27&gt;$N45,AND($N$27=$N45,$O$27&gt;$O45))),1,"")</f>
        <v/>
      </c>
      <c r="CK45" s="17" t="str">
        <f>IF(AND(Участники!$A45&lt;&gt;"",OR($N$28&gt;$N45,AND($N$28=$N45,$O$28&gt;$O45))),1,"")</f>
        <v/>
      </c>
      <c r="CL45" s="17" t="str">
        <f>IF(AND(Участники!$A45&lt;&gt;"",OR($N$29&gt;$N45,AND($N$29=$N45,$O$29&gt;$O45))),1,"")</f>
        <v/>
      </c>
      <c r="CM45" s="17" t="str">
        <f>IF(AND(Участники!$A45&lt;&gt;"",OR($N$30&gt;$N45,AND($N$30=$N45,$O$30&gt;$O45))),1,"")</f>
        <v/>
      </c>
      <c r="CN45" s="17" t="str">
        <f>IF(AND(Участники!$A45&lt;&gt;"",OR($N$31&gt;$N45,AND($N$31=$N45,$O$31&gt;$O45))),1,"")</f>
        <v/>
      </c>
      <c r="CO45" s="17" t="str">
        <f>IF(AND(Участники!$A45&lt;&gt;"",OR($N$32&gt;$N45,AND($N$32=$N45,$O$32&gt;$O45))),1,"")</f>
        <v/>
      </c>
      <c r="CP45" s="17" t="str">
        <f>IF(AND(Участники!$A45&lt;&gt;"",OR($N$33&gt;$N45,AND($N$33=$N45,$O$33&gt;$O45))),1,"")</f>
        <v/>
      </c>
      <c r="CQ45" s="17" t="str">
        <f>IF(AND(Участники!$A45&lt;&gt;"",OR($N$34&gt;$N45,AND($N$34=$N45,$O$34&gt;$O45))),1,"")</f>
        <v/>
      </c>
      <c r="CR45" s="17" t="str">
        <f>IF(AND(Участники!$A45&lt;&gt;"",OR($N$35&gt;$N45,AND($N$35=$N45,$O$35&gt;$O45))),1,"")</f>
        <v/>
      </c>
      <c r="CS45" s="17" t="str">
        <f>IF(AND(Участники!$A45&lt;&gt;"",OR($N$36&gt;$N45,AND($N$36=$N45,$O$36&gt;$O45))),1,"")</f>
        <v/>
      </c>
      <c r="CT45" s="17" t="str">
        <f>IF(AND(Участники!$A45&lt;&gt;"",OR($N$37&gt;$N45,AND($N$37=$N45,$O$37&gt;$O45))),1,"")</f>
        <v/>
      </c>
      <c r="CU45" s="17" t="str">
        <f>IF(AND(Участники!$A45&lt;&gt;"",OR($N$38&gt;$N45,AND($N$38=$N45,$O$38&gt;$O45))),1,"")</f>
        <v/>
      </c>
      <c r="CV45" s="17" t="str">
        <f>IF(AND(Участники!$A45&lt;&gt;"",OR($N$39&gt;$N45,AND($N$39=$N45,$O$39&gt;$O45))),1,"")</f>
        <v/>
      </c>
      <c r="CW45" s="17" t="str">
        <f>IF(AND(Участники!$A45&lt;&gt;"",OR($N$40&gt;$N45,AND($N$40=$N45,$O$40&gt;$O45))),1,"")</f>
        <v/>
      </c>
      <c r="CX45" s="17" t="str">
        <f>IF(AND(Участники!$A45&lt;&gt;"",OR($N$41&gt;$N45,AND($N$41=$N45,$O$41&gt;$O45))),1,"")</f>
        <v/>
      </c>
      <c r="CY45" s="17" t="str">
        <f>IF(AND(Участники!$A45&lt;&gt;"",OR($N$42&gt;$N45,AND($N$42=$N45,$O$42&gt;$O45))),1,"")</f>
        <v/>
      </c>
      <c r="CZ45" s="17" t="str">
        <f>IF(AND(Участники!$A45&lt;&gt;"",OR($N$43&gt;$N45,AND($N$43=$N45,$O$43&gt;$O45))),1,"")</f>
        <v/>
      </c>
      <c r="DA45" s="17" t="str">
        <f>IF(AND(Участники!$A45&lt;&gt;"",OR($N$44&gt;$N45,AND($N$44=$N45,$O$44&gt;$O45))),1,"")</f>
        <v/>
      </c>
      <c r="DB45" s="16" t="str">
        <f>IF(AND(Участники!$A45&lt;&gt;"",OR($N$45&gt;$N45,AND($N$45=$N45,$O$45&gt;$O45))),1,"")</f>
        <v/>
      </c>
      <c r="DC45" s="17" t="str">
        <f>IF(AND(Участники!$A45&lt;&gt;"",OR($N$46&gt;$N45,AND($N$46=$N45,$O$46&gt;$O45))),1,"")</f>
        <v/>
      </c>
      <c r="DD45" s="17" t="str">
        <f>IF(AND(Участники!$A45&lt;&gt;"",OR($N$47&gt;$N45,AND($N$47=$N45,$O$47&gt;$O45))),1,"")</f>
        <v/>
      </c>
      <c r="DE45" s="17" t="str">
        <f>IF(AND(Участники!$A45&lt;&gt;"",OR($N$48&gt;$N45,AND($N$48=$N45,$O$48&gt;$O45))),1,"")</f>
        <v/>
      </c>
      <c r="DF45" s="17" t="str">
        <f>IF(AND(Участники!$A45&lt;&gt;"",OR($N$49&gt;$N45,AND($N$49=$N45,$O$49&gt;$O45))),1,"")</f>
        <v/>
      </c>
      <c r="DG45" s="17" t="str">
        <f>IF(AND(Участники!$A45&lt;&gt;"",OR($N$50&gt;$N45,AND($N$50=$N45,$O$50&gt;$O45))),1,"")</f>
        <v/>
      </c>
      <c r="DH45" s="17" t="str">
        <f>IF(AND(Участники!$A45&lt;&gt;"",OR($N$51&gt;$N45,AND($N$51=$N45,$O$51&gt;$O45))),1,"")</f>
        <v/>
      </c>
      <c r="DI45" s="17" t="str">
        <f>IF(AND(Участники!$A45&lt;&gt;"",OR($N$52&gt;$N45,AND($N$52=$N45,$O$52&gt;$O45))),1,"")</f>
        <v/>
      </c>
      <c r="DJ45" s="17" t="str">
        <f>IF(AND(Участники!$A45&lt;&gt;"",OR($N$53&gt;$N45,AND($N$53=$N45,$O$53&gt;$O45))),1,"")</f>
        <v/>
      </c>
      <c r="DK45" s="17" t="str">
        <f>IF(AND(Участники!$A45&lt;&gt;"",OR($N$54&gt;$N45,AND($N$54=$N45,$O$54&gt;$O45))),1,"")</f>
        <v/>
      </c>
      <c r="DL45" s="17" t="str">
        <f>IF(AND(Участники!$A45&lt;&gt;"",OR($N$55&gt;$N45,AND($N$55=$N45,$O$55&gt;$O45))),1,"")</f>
        <v/>
      </c>
      <c r="DM45" s="17" t="str">
        <f>IF(AND(Участники!$A45&lt;&gt;"",OR($N$56&gt;$N45,AND($N$56=$N45,$O$56&gt;$O45))),1,"")</f>
        <v/>
      </c>
      <c r="DN45" s="17" t="str">
        <f>IF(AND(Участники!$A45&lt;&gt;"",OR($N$57&gt;$N45,AND($N$57=$N45,$O$57&gt;$O45))),1,"")</f>
        <v/>
      </c>
      <c r="DO45" s="17" t="str">
        <f>IF(AND(Участники!$A45&lt;&gt;"",OR($N$58&gt;$N45,AND($N$58=$N45,$O$58&gt;$O45))),1,"")</f>
        <v/>
      </c>
      <c r="DP45" s="17" t="str">
        <f>IF(AND(Участники!$A45&lt;&gt;"",OR($N$59&gt;$N45,AND($N$59=$N45,$O$59&gt;$O45))),1,"")</f>
        <v/>
      </c>
      <c r="DQ45" s="17" t="str">
        <f>IF(AND(Участники!$A45&lt;&gt;"",OR($N$60&gt;$N45,AND($N$60=$N45,$O$60&gt;$O45))),1,"")</f>
        <v/>
      </c>
    </row>
    <row r="46" spans="1:121" x14ac:dyDescent="0.25">
      <c r="A46" s="29" t="str">
        <f>IF(Участники!A46="","",Участники!A46)</f>
        <v/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15" t="str">
        <f>IF(Участники!A46="","",COUNTA(B46:M46))</f>
        <v/>
      </c>
      <c r="O46" s="15" t="str">
        <f>IF(Участники!A46="","",SUMPRODUCT(B$8:M$8,B106:M106))</f>
        <v/>
      </c>
      <c r="P46" s="15" t="str">
        <f>IF(Участники!A46="","",IF($BC$61+1=Участники!$B$6-DC$61,$BC$61+1,CONCATENATE($BC$61+1,"-",Участники!$B$6-DC$61)))</f>
        <v/>
      </c>
      <c r="T46" s="17" t="str">
        <f>IF(AND(Участники!$A46&lt;&gt;"",OR($N$11&lt;$N46,AND($N$11=$N46,$O$11&lt;$O46))),1,"")</f>
        <v/>
      </c>
      <c r="U46" s="17" t="str">
        <f>IF(AND(Участники!$A46&lt;&gt;"",OR($N$12&lt;$N46,AND($N$12=$N46,$O$12&lt;$O46))),1,"")</f>
        <v/>
      </c>
      <c r="V46" s="17" t="str">
        <f>IF(AND(Участники!$A46&lt;&gt;"",OR($N$13&lt;$N46,AND($N$13=$N46,$O$13&lt;$O46))),1,"")</f>
        <v/>
      </c>
      <c r="W46" s="17" t="str">
        <f>IF(AND(Участники!$A46&lt;&gt;"",OR($N$14&lt;$N46,AND($N$14=$N46,$O$14&lt;$O46))),1,"")</f>
        <v/>
      </c>
      <c r="X46" s="17" t="str">
        <f>IF(AND(Участники!$A46&lt;&gt;"",OR($N$15&lt;$N46,AND($N$15=$N46,$O$15&lt;$O46))),1,"")</f>
        <v/>
      </c>
      <c r="Y46" s="17" t="str">
        <f>IF(AND(Участники!$A46&lt;&gt;"",OR($N$16&lt;$N46,AND($N$16=$N46,$O$16&lt;$O46))),1,"")</f>
        <v/>
      </c>
      <c r="Z46" s="17" t="str">
        <f>IF(AND(Участники!$A46&lt;&gt;"",OR($N$17&lt;$N46,AND($N$17=$N46,$O$17&lt;$O46))),1,"")</f>
        <v/>
      </c>
      <c r="AA46" s="17" t="str">
        <f>IF(AND(Участники!$A46&lt;&gt;"",OR($N$18&lt;$N46,AND($N$18=$N46,$O$18&lt;$O46))),1,"")</f>
        <v/>
      </c>
      <c r="AB46" s="17" t="str">
        <f>IF(AND(Участники!$A46&lt;&gt;"",OR($N$19&lt;$N46,AND($N$19=$N46,$O$19&lt;$O46))),1,"")</f>
        <v/>
      </c>
      <c r="AC46" s="17" t="str">
        <f>IF(AND(Участники!$A46&lt;&gt;"",OR($N$20&lt;$N46,AND($N$20=$N46,$O$20&lt;$O46))),1,"")</f>
        <v/>
      </c>
      <c r="AD46" s="17" t="str">
        <f>IF(AND(Участники!$A46&lt;&gt;"",OR($N$21&lt;$N46,AND($N$21=$N46,$O$21&lt;$O46))),1,"")</f>
        <v/>
      </c>
      <c r="AE46" s="17" t="str">
        <f>IF(AND(Участники!$A46&lt;&gt;"",OR($N$22&lt;$N46,AND($N$22=$N46,$O$22&lt;$O46))),1,"")</f>
        <v/>
      </c>
      <c r="AF46" s="17" t="str">
        <f>IF(AND(Участники!$A46&lt;&gt;"",OR($N$23&lt;$N46,AND($N$23=$N46,$O$23&lt;$O46))),1,"")</f>
        <v/>
      </c>
      <c r="AG46" s="17" t="str">
        <f>IF(AND(Участники!$A46&lt;&gt;"",OR($N$24&lt;$N46,AND($N$24=$N46,$O$24&lt;$O46))),1,"")</f>
        <v/>
      </c>
      <c r="AH46" s="17" t="str">
        <f>IF(AND(Участники!$A46&lt;&gt;"",OR($N$25&lt;$N46,AND($N$25=$N46,$O$25&lt;$O46))),1,"")</f>
        <v/>
      </c>
      <c r="AI46" s="17" t="str">
        <f>IF(AND(Участники!$A46&lt;&gt;"",OR($N$26&lt;$N46,AND($N$26=$N46,$O$26&lt;$O46))),1,"")</f>
        <v/>
      </c>
      <c r="AJ46" s="17" t="str">
        <f>IF(AND(Участники!$A46&lt;&gt;"",OR($N$27&lt;$N46,AND($N$27=$N46,$O$27&lt;$O46))),1,"")</f>
        <v/>
      </c>
      <c r="AK46" s="17" t="str">
        <f>IF(AND(Участники!$A46&lt;&gt;"",OR($N$28&lt;$N46,AND($N$28=$N46,$O$28&lt;$O46))),1,"")</f>
        <v/>
      </c>
      <c r="AL46" s="17" t="str">
        <f>IF(AND(Участники!$A46&lt;&gt;"",OR($N$29&lt;$N46,AND($N$29=$N46,$O$29&lt;$O46))),1,"")</f>
        <v/>
      </c>
      <c r="AM46" s="17" t="str">
        <f>IF(AND(Участники!$A46&lt;&gt;"",OR($N$30&lt;$N46,AND($N$30=$N46,$O$30&lt;$O46))),1,"")</f>
        <v/>
      </c>
      <c r="AN46" s="17" t="str">
        <f>IF(AND(Участники!$A46&lt;&gt;"",OR($N$31&lt;$N46,AND($N$31=$N46,$O$31&lt;$O46))),1,"")</f>
        <v/>
      </c>
      <c r="AO46" s="17" t="str">
        <f>IF(AND(Участники!$A46&lt;&gt;"",OR($N$32&lt;$N46,AND($N$32=$N46,$O$32&lt;$O46))),1,"")</f>
        <v/>
      </c>
      <c r="AP46" s="17" t="str">
        <f>IF(AND(Участники!$A46&lt;&gt;"",OR($N$33&lt;$N46,AND($N$33=$N46,$O$33&lt;$O46))),1,"")</f>
        <v/>
      </c>
      <c r="AQ46" s="17" t="str">
        <f>IF(AND(Участники!$A46&lt;&gt;"",OR($N$34&lt;$N46,AND($N$34=$N46,$O$34&lt;$O46))),1,"")</f>
        <v/>
      </c>
      <c r="AR46" s="17" t="str">
        <f>IF(AND(Участники!$A46&lt;&gt;"",OR($N$35&lt;$N46,AND($N$35=$N46,$O$35&lt;$O46))),1,"")</f>
        <v/>
      </c>
      <c r="AS46" s="17" t="str">
        <f>IF(AND(Участники!$A46&lt;&gt;"",OR($N$36&lt;$N46,AND($N$36=$N46,$O$36&lt;$O46))),1,"")</f>
        <v/>
      </c>
      <c r="AT46" s="17" t="str">
        <f>IF(AND(Участники!$A46&lt;&gt;"",OR($N$37&lt;$N46,AND($N$37=$N46,$O$37&lt;$O46))),1,"")</f>
        <v/>
      </c>
      <c r="AU46" s="17" t="str">
        <f>IF(AND(Участники!$A46&lt;&gt;"",OR($N$38&lt;$N46,AND($N$38=$N46,$O$38&lt;$O46))),1,"")</f>
        <v/>
      </c>
      <c r="AV46" s="17" t="str">
        <f>IF(AND(Участники!$A46&lt;&gt;"",OR($N$39&lt;$N46,AND($N$39=$N46,$O$39&lt;$O46))),1,"")</f>
        <v/>
      </c>
      <c r="AW46" s="17" t="str">
        <f>IF(AND(Участники!$A46&lt;&gt;"",OR($N$40&lt;$N46,AND($N$40=$N46,$O$40&lt;$O46))),1,"")</f>
        <v/>
      </c>
      <c r="AX46" s="17" t="str">
        <f>IF(AND(Участники!$A46&lt;&gt;"",OR($N$41&lt;$N46,AND($N$41=$N46,$O$41&lt;$O46))),1,"")</f>
        <v/>
      </c>
      <c r="AY46" s="17" t="str">
        <f>IF(AND(Участники!$A46&lt;&gt;"",OR($N$42&lt;$N46,AND($N$42=$N46,$O$42&lt;$O46))),1,"")</f>
        <v/>
      </c>
      <c r="AZ46" s="17" t="str">
        <f>IF(AND(Участники!$A46&lt;&gt;"",OR($N$43&lt;$N46,AND($N$43=$N46,$O$43&lt;$O46))),1,"")</f>
        <v/>
      </c>
      <c r="BA46" s="17" t="str">
        <f>IF(AND(Участники!$A46&lt;&gt;"",OR($N$44&lt;$N46,AND($N$44=$N46,$O$44&lt;$O46))),1,"")</f>
        <v/>
      </c>
      <c r="BB46" s="17" t="str">
        <f>IF(AND(Участники!$A46&lt;&gt;"",OR($N$45&lt;$N46,AND($N$45=$N46,$O$45&lt;$O46))),1,"")</f>
        <v/>
      </c>
      <c r="BC46" s="16" t="str">
        <f>IF(AND(Участники!$A46&lt;&gt;"",OR($N$46&lt;$N46,AND($N$46=$N46,$O$46&lt;$O46))),1,"")</f>
        <v/>
      </c>
      <c r="BD46" s="17" t="str">
        <f>IF(AND(Участники!$A46&lt;&gt;"",OR($N$47&lt;$N46,AND($N$47=$N46,$O$47&lt;$O46))),1,"")</f>
        <v/>
      </c>
      <c r="BE46" s="17" t="str">
        <f>IF(AND(Участники!$A46&lt;&gt;"",OR($N$48&lt;$N46,AND($N$48=$N46,$O$48&lt;$O46))),1,"")</f>
        <v/>
      </c>
      <c r="BF46" s="17" t="str">
        <f>IF(AND(Участники!$A46&lt;&gt;"",OR($N$49&lt;$N46,AND($N$49=$N46,$O$49&lt;$O46))),1,"")</f>
        <v/>
      </c>
      <c r="BG46" s="17" t="str">
        <f>IF(AND(Участники!$A46&lt;&gt;"",OR($N$50&lt;$N46,AND($N$50=$N46,$O$50&lt;$O46))),1,"")</f>
        <v/>
      </c>
      <c r="BH46" s="17" t="str">
        <f>IF(AND(Участники!$A46&lt;&gt;"",OR($N$51&lt;$N46,AND($N$51=$N46,$O$51&lt;$O46))),1,"")</f>
        <v/>
      </c>
      <c r="BI46" s="17" t="str">
        <f>IF(AND(Участники!$A46&lt;&gt;"",OR($N$52&lt;$N46,AND($N$52=$N46,$O$52&lt;$O46))),1,"")</f>
        <v/>
      </c>
      <c r="BJ46" s="17" t="str">
        <f>IF(AND(Участники!$A46&lt;&gt;"",OR($N$53&lt;$N46,AND($N$53=$N46,$O$53&lt;$O46))),1,"")</f>
        <v/>
      </c>
      <c r="BK46" s="17" t="str">
        <f>IF(AND(Участники!$A46&lt;&gt;"",OR($N$54&lt;$N46,AND($N$54=$N46,$O$54&lt;$O46))),1,"")</f>
        <v/>
      </c>
      <c r="BL46" s="17" t="str">
        <f>IF(AND(Участники!$A46&lt;&gt;"",OR($N$55&lt;$N46,AND($N$55=$N46,$O$55&lt;$O46))),1,"")</f>
        <v/>
      </c>
      <c r="BM46" s="17" t="str">
        <f>IF(AND(Участники!$A46&lt;&gt;"",OR($N$56&lt;$N46,AND($N$56=$N46,$O$56&lt;$O46))),1,"")</f>
        <v/>
      </c>
      <c r="BN46" s="17" t="str">
        <f>IF(AND(Участники!$A46&lt;&gt;"",OR($N$57&lt;$N46,AND($N$57=$N46,$O$57&lt;$O46))),1,"")</f>
        <v/>
      </c>
      <c r="BO46" s="17" t="str">
        <f>IF(AND(Участники!$A46&lt;&gt;"",OR($N$58&lt;$N46,AND($N$58=$N46,$O$58&lt;$O46))),1,"")</f>
        <v/>
      </c>
      <c r="BP46" s="17" t="str">
        <f>IF(AND(Участники!$A46&lt;&gt;"",OR($N$59&lt;$N46,AND($N$59=$N46,$O$59&lt;$O46))),1,"")</f>
        <v/>
      </c>
      <c r="BQ46" s="17" t="str">
        <f>IF(AND(Участники!$A46&lt;&gt;"",OR($N$60&lt;$N46,AND($N$60=$N46,$O$60&lt;$O46))),1,"")</f>
        <v/>
      </c>
      <c r="BT46" s="17" t="str">
        <f>IF(AND(Участники!$A46&lt;&gt;"",OR($N$11&gt;$N46,AND($N$11=$N46,$O$11&gt;$O46))),1,"")</f>
        <v/>
      </c>
      <c r="BU46" s="17" t="str">
        <f>IF(AND(Участники!$A46&lt;&gt;"",OR($N$12&gt;$N46,AND($N$12=$N46,$O$12&gt;$O46))),1,"")</f>
        <v/>
      </c>
      <c r="BV46" s="17" t="str">
        <f>IF(AND(Участники!$A46&lt;&gt;"",OR($N$13&gt;$N46,AND($N$13=$N46,$O$13&gt;$O46))),1,"")</f>
        <v/>
      </c>
      <c r="BW46" s="17" t="str">
        <f>IF(AND(Участники!$A46&lt;&gt;"",OR($N$14&gt;$N46,AND($N$14=$N46,$O$14&gt;$O46))),1,"")</f>
        <v/>
      </c>
      <c r="BX46" s="17" t="str">
        <f>IF(AND(Участники!$A46&lt;&gt;"",OR($N$15&gt;$N46,AND($N$15=$N46,$O$15&gt;$O46))),1,"")</f>
        <v/>
      </c>
      <c r="BY46" s="17" t="str">
        <f>IF(AND(Участники!$A46&lt;&gt;"",OR($N$16&gt;$N46,AND($N$16=$N46,$O$16&gt;$O46))),1,"")</f>
        <v/>
      </c>
      <c r="BZ46" s="17" t="str">
        <f>IF(AND(Участники!$A46&lt;&gt;"",OR($N$17&gt;$N46,AND($N$17=$N46,$O$17&gt;$O46))),1,"")</f>
        <v/>
      </c>
      <c r="CA46" s="17" t="str">
        <f>IF(AND(Участники!$A46&lt;&gt;"",OR($N$18&gt;$N46,AND($N$18=$N46,$O$18&gt;$O46))),1,"")</f>
        <v/>
      </c>
      <c r="CB46" s="17" t="str">
        <f>IF(AND(Участники!$A46&lt;&gt;"",OR($N$19&gt;$N46,AND($N$19=$N46,$O$19&gt;$O46))),1,"")</f>
        <v/>
      </c>
      <c r="CC46" s="17" t="str">
        <f>IF(AND(Участники!$A46&lt;&gt;"",OR($N$20&gt;$N46,AND($N$20=$N46,$O$20&gt;$O46))),1,"")</f>
        <v/>
      </c>
      <c r="CD46" s="17" t="str">
        <f>IF(AND(Участники!$A46&lt;&gt;"",OR($N$21&gt;$N46,AND($N$21=$N46,$O$21&gt;$O46))),1,"")</f>
        <v/>
      </c>
      <c r="CE46" s="17" t="str">
        <f>IF(AND(Участники!$A46&lt;&gt;"",OR($N$22&gt;$N46,AND($N$22=$N46,$O$22&gt;$O46))),1,"")</f>
        <v/>
      </c>
      <c r="CF46" s="17" t="str">
        <f>IF(AND(Участники!$A46&lt;&gt;"",OR($N$23&gt;$N46,AND($N$23=$N46,$O$23&gt;$O46))),1,"")</f>
        <v/>
      </c>
      <c r="CG46" s="17" t="str">
        <f>IF(AND(Участники!$A46&lt;&gt;"",OR($N$24&gt;$N46,AND($N$24=$N46,$O$24&gt;$O46))),1,"")</f>
        <v/>
      </c>
      <c r="CH46" s="17" t="str">
        <f>IF(AND(Участники!$A46&lt;&gt;"",OR($N$25&gt;$N46,AND($N$25=$N46,$O$25&gt;$O46))),1,"")</f>
        <v/>
      </c>
      <c r="CI46" s="17" t="str">
        <f>IF(AND(Участники!$A46&lt;&gt;"",OR($N$26&gt;$N46,AND($N$26=$N46,$O$26&gt;$O46))),1,"")</f>
        <v/>
      </c>
      <c r="CJ46" s="17" t="str">
        <f>IF(AND(Участники!$A46&lt;&gt;"",OR($N$27&gt;$N46,AND($N$27=$N46,$O$27&gt;$O46))),1,"")</f>
        <v/>
      </c>
      <c r="CK46" s="17" t="str">
        <f>IF(AND(Участники!$A46&lt;&gt;"",OR($N$28&gt;$N46,AND($N$28=$N46,$O$28&gt;$O46))),1,"")</f>
        <v/>
      </c>
      <c r="CL46" s="17" t="str">
        <f>IF(AND(Участники!$A46&lt;&gt;"",OR($N$29&gt;$N46,AND($N$29=$N46,$O$29&gt;$O46))),1,"")</f>
        <v/>
      </c>
      <c r="CM46" s="17" t="str">
        <f>IF(AND(Участники!$A46&lt;&gt;"",OR($N$30&gt;$N46,AND($N$30=$N46,$O$30&gt;$O46))),1,"")</f>
        <v/>
      </c>
      <c r="CN46" s="17" t="str">
        <f>IF(AND(Участники!$A46&lt;&gt;"",OR($N$31&gt;$N46,AND($N$31=$N46,$O$31&gt;$O46))),1,"")</f>
        <v/>
      </c>
      <c r="CO46" s="17" t="str">
        <f>IF(AND(Участники!$A46&lt;&gt;"",OR($N$32&gt;$N46,AND($N$32=$N46,$O$32&gt;$O46))),1,"")</f>
        <v/>
      </c>
      <c r="CP46" s="17" t="str">
        <f>IF(AND(Участники!$A46&lt;&gt;"",OR($N$33&gt;$N46,AND($N$33=$N46,$O$33&gt;$O46))),1,"")</f>
        <v/>
      </c>
      <c r="CQ46" s="17" t="str">
        <f>IF(AND(Участники!$A46&lt;&gt;"",OR($N$34&gt;$N46,AND($N$34=$N46,$O$34&gt;$O46))),1,"")</f>
        <v/>
      </c>
      <c r="CR46" s="17" t="str">
        <f>IF(AND(Участники!$A46&lt;&gt;"",OR($N$35&gt;$N46,AND($N$35=$N46,$O$35&gt;$O46))),1,"")</f>
        <v/>
      </c>
      <c r="CS46" s="17" t="str">
        <f>IF(AND(Участники!$A46&lt;&gt;"",OR($N$36&gt;$N46,AND($N$36=$N46,$O$36&gt;$O46))),1,"")</f>
        <v/>
      </c>
      <c r="CT46" s="17" t="str">
        <f>IF(AND(Участники!$A46&lt;&gt;"",OR($N$37&gt;$N46,AND($N$37=$N46,$O$37&gt;$O46))),1,"")</f>
        <v/>
      </c>
      <c r="CU46" s="17" t="str">
        <f>IF(AND(Участники!$A46&lt;&gt;"",OR($N$38&gt;$N46,AND($N$38=$N46,$O$38&gt;$O46))),1,"")</f>
        <v/>
      </c>
      <c r="CV46" s="17" t="str">
        <f>IF(AND(Участники!$A46&lt;&gt;"",OR($N$39&gt;$N46,AND($N$39=$N46,$O$39&gt;$O46))),1,"")</f>
        <v/>
      </c>
      <c r="CW46" s="17" t="str">
        <f>IF(AND(Участники!$A46&lt;&gt;"",OR($N$40&gt;$N46,AND($N$40=$N46,$O$40&gt;$O46))),1,"")</f>
        <v/>
      </c>
      <c r="CX46" s="17" t="str">
        <f>IF(AND(Участники!$A46&lt;&gt;"",OR($N$41&gt;$N46,AND($N$41=$N46,$O$41&gt;$O46))),1,"")</f>
        <v/>
      </c>
      <c r="CY46" s="17" t="str">
        <f>IF(AND(Участники!$A46&lt;&gt;"",OR($N$42&gt;$N46,AND($N$42=$N46,$O$42&gt;$O46))),1,"")</f>
        <v/>
      </c>
      <c r="CZ46" s="17" t="str">
        <f>IF(AND(Участники!$A46&lt;&gt;"",OR($N$43&gt;$N46,AND($N$43=$N46,$O$43&gt;$O46))),1,"")</f>
        <v/>
      </c>
      <c r="DA46" s="17" t="str">
        <f>IF(AND(Участники!$A46&lt;&gt;"",OR($N$44&gt;$N46,AND($N$44=$N46,$O$44&gt;$O46))),1,"")</f>
        <v/>
      </c>
      <c r="DB46" s="17" t="str">
        <f>IF(AND(Участники!$A46&lt;&gt;"",OR($N$45&gt;$N46,AND($N$45=$N46,$O$45&gt;$O46))),1,"")</f>
        <v/>
      </c>
      <c r="DC46" s="16" t="str">
        <f>IF(AND(Участники!$A46&lt;&gt;"",OR($N$46&gt;$N46,AND($N$46=$N46,$O$46&gt;$O46))),1,"")</f>
        <v/>
      </c>
      <c r="DD46" s="17" t="str">
        <f>IF(AND(Участники!$A46&lt;&gt;"",OR($N$47&gt;$N46,AND($N$47=$N46,$O$47&gt;$O46))),1,"")</f>
        <v/>
      </c>
      <c r="DE46" s="17" t="str">
        <f>IF(AND(Участники!$A46&lt;&gt;"",OR($N$48&gt;$N46,AND($N$48=$N46,$O$48&gt;$O46))),1,"")</f>
        <v/>
      </c>
      <c r="DF46" s="17" t="str">
        <f>IF(AND(Участники!$A46&lt;&gt;"",OR($N$49&gt;$N46,AND($N$49=$N46,$O$49&gt;$O46))),1,"")</f>
        <v/>
      </c>
      <c r="DG46" s="17" t="str">
        <f>IF(AND(Участники!$A46&lt;&gt;"",OR($N$50&gt;$N46,AND($N$50=$N46,$O$50&gt;$O46))),1,"")</f>
        <v/>
      </c>
      <c r="DH46" s="17" t="str">
        <f>IF(AND(Участники!$A46&lt;&gt;"",OR($N$51&gt;$N46,AND($N$51=$N46,$O$51&gt;$O46))),1,"")</f>
        <v/>
      </c>
      <c r="DI46" s="17" t="str">
        <f>IF(AND(Участники!$A46&lt;&gt;"",OR($N$52&gt;$N46,AND($N$52=$N46,$O$52&gt;$O46))),1,"")</f>
        <v/>
      </c>
      <c r="DJ46" s="17" t="str">
        <f>IF(AND(Участники!$A46&lt;&gt;"",OR($N$53&gt;$N46,AND($N$53=$N46,$O$53&gt;$O46))),1,"")</f>
        <v/>
      </c>
      <c r="DK46" s="17" t="str">
        <f>IF(AND(Участники!$A46&lt;&gt;"",OR($N$54&gt;$N46,AND($N$54=$N46,$O$54&gt;$O46))),1,"")</f>
        <v/>
      </c>
      <c r="DL46" s="17" t="str">
        <f>IF(AND(Участники!$A46&lt;&gt;"",OR($N$55&gt;$N46,AND($N$55=$N46,$O$55&gt;$O46))),1,"")</f>
        <v/>
      </c>
      <c r="DM46" s="17" t="str">
        <f>IF(AND(Участники!$A46&lt;&gt;"",OR($N$56&gt;$N46,AND($N$56=$N46,$O$56&gt;$O46))),1,"")</f>
        <v/>
      </c>
      <c r="DN46" s="17" t="str">
        <f>IF(AND(Участники!$A46&lt;&gt;"",OR($N$57&gt;$N46,AND($N$57=$N46,$O$57&gt;$O46))),1,"")</f>
        <v/>
      </c>
      <c r="DO46" s="17" t="str">
        <f>IF(AND(Участники!$A46&lt;&gt;"",OR($N$58&gt;$N46,AND($N$58=$N46,$O$58&gt;$O46))),1,"")</f>
        <v/>
      </c>
      <c r="DP46" s="17" t="str">
        <f>IF(AND(Участники!$A46&lt;&gt;"",OR($N$59&gt;$N46,AND($N$59=$N46,$O$59&gt;$O46))),1,"")</f>
        <v/>
      </c>
      <c r="DQ46" s="17" t="str">
        <f>IF(AND(Участники!$A46&lt;&gt;"",OR($N$60&gt;$N46,AND($N$60=$N46,$O$60&gt;$O46))),1,"")</f>
        <v/>
      </c>
    </row>
    <row r="47" spans="1:121" x14ac:dyDescent="0.25">
      <c r="A47" s="29" t="str">
        <f>IF(Участники!A47="","",Участники!A47)</f>
        <v/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15" t="str">
        <f>IF(Участники!A47="","",COUNTA(B47:M47))</f>
        <v/>
      </c>
      <c r="O47" s="15" t="str">
        <f>IF(Участники!A47="","",SUMPRODUCT(B$8:M$8,B107:M107))</f>
        <v/>
      </c>
      <c r="P47" s="15" t="str">
        <f>IF(Участники!A47="","",IF($BD$61+1=Участники!$B$6-DD$61,$BD$61+1,CONCATENATE($BD$61+1,"-",Участники!$B$6-DD$61)))</f>
        <v/>
      </c>
      <c r="T47" s="17" t="str">
        <f>IF(AND(Участники!$A47&lt;&gt;"",OR($N$11&lt;$N47,AND($N$11=$N47,$O$11&lt;$O47))),1,"")</f>
        <v/>
      </c>
      <c r="U47" s="17" t="str">
        <f>IF(AND(Участники!$A47&lt;&gt;"",OR($N$12&lt;$N47,AND($N$12=$N47,$O$12&lt;$O47))),1,"")</f>
        <v/>
      </c>
      <c r="V47" s="17" t="str">
        <f>IF(AND(Участники!$A47&lt;&gt;"",OR($N$13&lt;$N47,AND($N$13=$N47,$O$13&lt;$O47))),1,"")</f>
        <v/>
      </c>
      <c r="W47" s="17" t="str">
        <f>IF(AND(Участники!$A47&lt;&gt;"",OR($N$14&lt;$N47,AND($N$14=$N47,$O$14&lt;$O47))),1,"")</f>
        <v/>
      </c>
      <c r="X47" s="17" t="str">
        <f>IF(AND(Участники!$A47&lt;&gt;"",OR($N$15&lt;$N47,AND($N$15=$N47,$O$15&lt;$O47))),1,"")</f>
        <v/>
      </c>
      <c r="Y47" s="17" t="str">
        <f>IF(AND(Участники!$A47&lt;&gt;"",OR($N$16&lt;$N47,AND($N$16=$N47,$O$16&lt;$O47))),1,"")</f>
        <v/>
      </c>
      <c r="Z47" s="17" t="str">
        <f>IF(AND(Участники!$A47&lt;&gt;"",OR($N$17&lt;$N47,AND($N$17=$N47,$O$17&lt;$O47))),1,"")</f>
        <v/>
      </c>
      <c r="AA47" s="17" t="str">
        <f>IF(AND(Участники!$A47&lt;&gt;"",OR($N$18&lt;$N47,AND($N$18=$N47,$O$18&lt;$O47))),1,"")</f>
        <v/>
      </c>
      <c r="AB47" s="17" t="str">
        <f>IF(AND(Участники!$A47&lt;&gt;"",OR($N$19&lt;$N47,AND($N$19=$N47,$O$19&lt;$O47))),1,"")</f>
        <v/>
      </c>
      <c r="AC47" s="17" t="str">
        <f>IF(AND(Участники!$A47&lt;&gt;"",OR($N$20&lt;$N47,AND($N$20=$N47,$O$20&lt;$O47))),1,"")</f>
        <v/>
      </c>
      <c r="AD47" s="17" t="str">
        <f>IF(AND(Участники!$A47&lt;&gt;"",OR($N$21&lt;$N47,AND($N$21=$N47,$O$21&lt;$O47))),1,"")</f>
        <v/>
      </c>
      <c r="AE47" s="17" t="str">
        <f>IF(AND(Участники!$A47&lt;&gt;"",OR($N$22&lt;$N47,AND($N$22=$N47,$O$22&lt;$O47))),1,"")</f>
        <v/>
      </c>
      <c r="AF47" s="17" t="str">
        <f>IF(AND(Участники!$A47&lt;&gt;"",OR($N$23&lt;$N47,AND($N$23=$N47,$O$23&lt;$O47))),1,"")</f>
        <v/>
      </c>
      <c r="AG47" s="17" t="str">
        <f>IF(AND(Участники!$A47&lt;&gt;"",OR($N$24&lt;$N47,AND($N$24=$N47,$O$24&lt;$O47))),1,"")</f>
        <v/>
      </c>
      <c r="AH47" s="17" t="str">
        <f>IF(AND(Участники!$A47&lt;&gt;"",OR($N$25&lt;$N47,AND($N$25=$N47,$O$25&lt;$O47))),1,"")</f>
        <v/>
      </c>
      <c r="AI47" s="17" t="str">
        <f>IF(AND(Участники!$A47&lt;&gt;"",OR($N$26&lt;$N47,AND($N$26=$N47,$O$26&lt;$O47))),1,"")</f>
        <v/>
      </c>
      <c r="AJ47" s="17" t="str">
        <f>IF(AND(Участники!$A47&lt;&gt;"",OR($N$27&lt;$N47,AND($N$27=$N47,$O$27&lt;$O47))),1,"")</f>
        <v/>
      </c>
      <c r="AK47" s="17" t="str">
        <f>IF(AND(Участники!$A47&lt;&gt;"",OR($N$28&lt;$N47,AND($N$28=$N47,$O$28&lt;$O47))),1,"")</f>
        <v/>
      </c>
      <c r="AL47" s="17" t="str">
        <f>IF(AND(Участники!$A47&lt;&gt;"",OR($N$29&lt;$N47,AND($N$29=$N47,$O$29&lt;$O47))),1,"")</f>
        <v/>
      </c>
      <c r="AM47" s="17" t="str">
        <f>IF(AND(Участники!$A47&lt;&gt;"",OR($N$30&lt;$N47,AND($N$30=$N47,$O$30&lt;$O47))),1,"")</f>
        <v/>
      </c>
      <c r="AN47" s="17" t="str">
        <f>IF(AND(Участники!$A47&lt;&gt;"",OR($N$31&lt;$N47,AND($N$31=$N47,$O$31&lt;$O47))),1,"")</f>
        <v/>
      </c>
      <c r="AO47" s="17" t="str">
        <f>IF(AND(Участники!$A47&lt;&gt;"",OR($N$32&lt;$N47,AND($N$32=$N47,$O$32&lt;$O47))),1,"")</f>
        <v/>
      </c>
      <c r="AP47" s="17" t="str">
        <f>IF(AND(Участники!$A47&lt;&gt;"",OR($N$33&lt;$N47,AND($N$33=$N47,$O$33&lt;$O47))),1,"")</f>
        <v/>
      </c>
      <c r="AQ47" s="17" t="str">
        <f>IF(AND(Участники!$A47&lt;&gt;"",OR($N$34&lt;$N47,AND($N$34=$N47,$O$34&lt;$O47))),1,"")</f>
        <v/>
      </c>
      <c r="AR47" s="17" t="str">
        <f>IF(AND(Участники!$A47&lt;&gt;"",OR($N$35&lt;$N47,AND($N$35=$N47,$O$35&lt;$O47))),1,"")</f>
        <v/>
      </c>
      <c r="AS47" s="17" t="str">
        <f>IF(AND(Участники!$A47&lt;&gt;"",OR($N$36&lt;$N47,AND($N$36=$N47,$O$36&lt;$O47))),1,"")</f>
        <v/>
      </c>
      <c r="AT47" s="17" t="str">
        <f>IF(AND(Участники!$A47&lt;&gt;"",OR($N$37&lt;$N47,AND($N$37=$N47,$O$37&lt;$O47))),1,"")</f>
        <v/>
      </c>
      <c r="AU47" s="17" t="str">
        <f>IF(AND(Участники!$A47&lt;&gt;"",OR($N$38&lt;$N47,AND($N$38=$N47,$O$38&lt;$O47))),1,"")</f>
        <v/>
      </c>
      <c r="AV47" s="17" t="str">
        <f>IF(AND(Участники!$A47&lt;&gt;"",OR($N$39&lt;$N47,AND($N$39=$N47,$O$39&lt;$O47))),1,"")</f>
        <v/>
      </c>
      <c r="AW47" s="17" t="str">
        <f>IF(AND(Участники!$A47&lt;&gt;"",OR($N$40&lt;$N47,AND($N$40=$N47,$O$40&lt;$O47))),1,"")</f>
        <v/>
      </c>
      <c r="AX47" s="17" t="str">
        <f>IF(AND(Участники!$A47&lt;&gt;"",OR($N$41&lt;$N47,AND($N$41=$N47,$O$41&lt;$O47))),1,"")</f>
        <v/>
      </c>
      <c r="AY47" s="17" t="str">
        <f>IF(AND(Участники!$A47&lt;&gt;"",OR($N$42&lt;$N47,AND($N$42=$N47,$O$42&lt;$O47))),1,"")</f>
        <v/>
      </c>
      <c r="AZ47" s="17" t="str">
        <f>IF(AND(Участники!$A47&lt;&gt;"",OR($N$43&lt;$N47,AND($N$43=$N47,$O$43&lt;$O47))),1,"")</f>
        <v/>
      </c>
      <c r="BA47" s="17" t="str">
        <f>IF(AND(Участники!$A47&lt;&gt;"",OR($N$44&lt;$N47,AND($N$44=$N47,$O$44&lt;$O47))),1,"")</f>
        <v/>
      </c>
      <c r="BB47" s="17" t="str">
        <f>IF(AND(Участники!$A47&lt;&gt;"",OR($N$45&lt;$N47,AND($N$45=$N47,$O$45&lt;$O47))),1,"")</f>
        <v/>
      </c>
      <c r="BC47" s="17" t="str">
        <f>IF(AND(Участники!$A47&lt;&gt;"",OR($N$46&lt;$N47,AND($N$46=$N47,$O$46&lt;$O47))),1,"")</f>
        <v/>
      </c>
      <c r="BD47" s="16" t="str">
        <f>IF(AND(Участники!$A47&lt;&gt;"",OR($N$47&lt;$N47,AND($N$47=$N47,$O$47&lt;$O47))),1,"")</f>
        <v/>
      </c>
      <c r="BE47" s="17" t="str">
        <f>IF(AND(Участники!$A47&lt;&gt;"",OR($N$48&lt;$N47,AND($N$48=$N47,$O$48&lt;$O47))),1,"")</f>
        <v/>
      </c>
      <c r="BF47" s="17" t="str">
        <f>IF(AND(Участники!$A47&lt;&gt;"",OR($N$49&lt;$N47,AND($N$49=$N47,$O$49&lt;$O47))),1,"")</f>
        <v/>
      </c>
      <c r="BG47" s="17" t="str">
        <f>IF(AND(Участники!$A47&lt;&gt;"",OR($N$50&lt;$N47,AND($N$50=$N47,$O$50&lt;$O47))),1,"")</f>
        <v/>
      </c>
      <c r="BH47" s="17" t="str">
        <f>IF(AND(Участники!$A47&lt;&gt;"",OR($N$51&lt;$N47,AND($N$51=$N47,$O$51&lt;$O47))),1,"")</f>
        <v/>
      </c>
      <c r="BI47" s="17" t="str">
        <f>IF(AND(Участники!$A47&lt;&gt;"",OR($N$52&lt;$N47,AND($N$52=$N47,$O$52&lt;$O47))),1,"")</f>
        <v/>
      </c>
      <c r="BJ47" s="17" t="str">
        <f>IF(AND(Участники!$A47&lt;&gt;"",OR($N$53&lt;$N47,AND($N$53=$N47,$O$53&lt;$O47))),1,"")</f>
        <v/>
      </c>
      <c r="BK47" s="17" t="str">
        <f>IF(AND(Участники!$A47&lt;&gt;"",OR($N$54&lt;$N47,AND($N$54=$N47,$O$54&lt;$O47))),1,"")</f>
        <v/>
      </c>
      <c r="BL47" s="17" t="str">
        <f>IF(AND(Участники!$A47&lt;&gt;"",OR($N$55&lt;$N47,AND($N$55=$N47,$O$55&lt;$O47))),1,"")</f>
        <v/>
      </c>
      <c r="BM47" s="17" t="str">
        <f>IF(AND(Участники!$A47&lt;&gt;"",OR($N$56&lt;$N47,AND($N$56=$N47,$O$56&lt;$O47))),1,"")</f>
        <v/>
      </c>
      <c r="BN47" s="17" t="str">
        <f>IF(AND(Участники!$A47&lt;&gt;"",OR($N$57&lt;$N47,AND($N$57=$N47,$O$57&lt;$O47))),1,"")</f>
        <v/>
      </c>
      <c r="BO47" s="17" t="str">
        <f>IF(AND(Участники!$A47&lt;&gt;"",OR($N$58&lt;$N47,AND($N$58=$N47,$O$58&lt;$O47))),1,"")</f>
        <v/>
      </c>
      <c r="BP47" s="17" t="str">
        <f>IF(AND(Участники!$A47&lt;&gt;"",OR($N$59&lt;$N47,AND($N$59=$N47,$O$59&lt;$O47))),1,"")</f>
        <v/>
      </c>
      <c r="BQ47" s="17" t="str">
        <f>IF(AND(Участники!$A47&lt;&gt;"",OR($N$60&lt;$N47,AND($N$60=$N47,$O$60&lt;$O47))),1,"")</f>
        <v/>
      </c>
      <c r="BT47" s="17" t="str">
        <f>IF(AND(Участники!$A47&lt;&gt;"",OR($N$11&gt;$N47,AND($N$11=$N47,$O$11&gt;$O47))),1,"")</f>
        <v/>
      </c>
      <c r="BU47" s="17" t="str">
        <f>IF(AND(Участники!$A47&lt;&gt;"",OR($N$12&gt;$N47,AND($N$12=$N47,$O$12&gt;$O47))),1,"")</f>
        <v/>
      </c>
      <c r="BV47" s="17" t="str">
        <f>IF(AND(Участники!$A47&lt;&gt;"",OR($N$13&gt;$N47,AND($N$13=$N47,$O$13&gt;$O47))),1,"")</f>
        <v/>
      </c>
      <c r="BW47" s="17" t="str">
        <f>IF(AND(Участники!$A47&lt;&gt;"",OR($N$14&gt;$N47,AND($N$14=$N47,$O$14&gt;$O47))),1,"")</f>
        <v/>
      </c>
      <c r="BX47" s="17" t="str">
        <f>IF(AND(Участники!$A47&lt;&gt;"",OR($N$15&gt;$N47,AND($N$15=$N47,$O$15&gt;$O47))),1,"")</f>
        <v/>
      </c>
      <c r="BY47" s="17" t="str">
        <f>IF(AND(Участники!$A47&lt;&gt;"",OR($N$16&gt;$N47,AND($N$16=$N47,$O$16&gt;$O47))),1,"")</f>
        <v/>
      </c>
      <c r="BZ47" s="17" t="str">
        <f>IF(AND(Участники!$A47&lt;&gt;"",OR($N$17&gt;$N47,AND($N$17=$N47,$O$17&gt;$O47))),1,"")</f>
        <v/>
      </c>
      <c r="CA47" s="17" t="str">
        <f>IF(AND(Участники!$A47&lt;&gt;"",OR($N$18&gt;$N47,AND($N$18=$N47,$O$18&gt;$O47))),1,"")</f>
        <v/>
      </c>
      <c r="CB47" s="17" t="str">
        <f>IF(AND(Участники!$A47&lt;&gt;"",OR($N$19&gt;$N47,AND($N$19=$N47,$O$19&gt;$O47))),1,"")</f>
        <v/>
      </c>
      <c r="CC47" s="17" t="str">
        <f>IF(AND(Участники!$A47&lt;&gt;"",OR($N$20&gt;$N47,AND($N$20=$N47,$O$20&gt;$O47))),1,"")</f>
        <v/>
      </c>
      <c r="CD47" s="17" t="str">
        <f>IF(AND(Участники!$A47&lt;&gt;"",OR($N$21&gt;$N47,AND($N$21=$N47,$O$21&gt;$O47))),1,"")</f>
        <v/>
      </c>
      <c r="CE47" s="17" t="str">
        <f>IF(AND(Участники!$A47&lt;&gt;"",OR($N$22&gt;$N47,AND($N$22=$N47,$O$22&gt;$O47))),1,"")</f>
        <v/>
      </c>
      <c r="CF47" s="17" t="str">
        <f>IF(AND(Участники!$A47&lt;&gt;"",OR($N$23&gt;$N47,AND($N$23=$N47,$O$23&gt;$O47))),1,"")</f>
        <v/>
      </c>
      <c r="CG47" s="17" t="str">
        <f>IF(AND(Участники!$A47&lt;&gt;"",OR($N$24&gt;$N47,AND($N$24=$N47,$O$24&gt;$O47))),1,"")</f>
        <v/>
      </c>
      <c r="CH47" s="17" t="str">
        <f>IF(AND(Участники!$A47&lt;&gt;"",OR($N$25&gt;$N47,AND($N$25=$N47,$O$25&gt;$O47))),1,"")</f>
        <v/>
      </c>
      <c r="CI47" s="17" t="str">
        <f>IF(AND(Участники!$A47&lt;&gt;"",OR($N$26&gt;$N47,AND($N$26=$N47,$O$26&gt;$O47))),1,"")</f>
        <v/>
      </c>
      <c r="CJ47" s="17" t="str">
        <f>IF(AND(Участники!$A47&lt;&gt;"",OR($N$27&gt;$N47,AND($N$27=$N47,$O$27&gt;$O47))),1,"")</f>
        <v/>
      </c>
      <c r="CK47" s="17" t="str">
        <f>IF(AND(Участники!$A47&lt;&gt;"",OR($N$28&gt;$N47,AND($N$28=$N47,$O$28&gt;$O47))),1,"")</f>
        <v/>
      </c>
      <c r="CL47" s="17" t="str">
        <f>IF(AND(Участники!$A47&lt;&gt;"",OR($N$29&gt;$N47,AND($N$29=$N47,$O$29&gt;$O47))),1,"")</f>
        <v/>
      </c>
      <c r="CM47" s="17" t="str">
        <f>IF(AND(Участники!$A47&lt;&gt;"",OR($N$30&gt;$N47,AND($N$30=$N47,$O$30&gt;$O47))),1,"")</f>
        <v/>
      </c>
      <c r="CN47" s="17" t="str">
        <f>IF(AND(Участники!$A47&lt;&gt;"",OR($N$31&gt;$N47,AND($N$31=$N47,$O$31&gt;$O47))),1,"")</f>
        <v/>
      </c>
      <c r="CO47" s="17" t="str">
        <f>IF(AND(Участники!$A47&lt;&gt;"",OR($N$32&gt;$N47,AND($N$32=$N47,$O$32&gt;$O47))),1,"")</f>
        <v/>
      </c>
      <c r="CP47" s="17" t="str">
        <f>IF(AND(Участники!$A47&lt;&gt;"",OR($N$33&gt;$N47,AND($N$33=$N47,$O$33&gt;$O47))),1,"")</f>
        <v/>
      </c>
      <c r="CQ47" s="17" t="str">
        <f>IF(AND(Участники!$A47&lt;&gt;"",OR($N$34&gt;$N47,AND($N$34=$N47,$O$34&gt;$O47))),1,"")</f>
        <v/>
      </c>
      <c r="CR47" s="17" t="str">
        <f>IF(AND(Участники!$A47&lt;&gt;"",OR($N$35&gt;$N47,AND($N$35=$N47,$O$35&gt;$O47))),1,"")</f>
        <v/>
      </c>
      <c r="CS47" s="17" t="str">
        <f>IF(AND(Участники!$A47&lt;&gt;"",OR($N$36&gt;$N47,AND($N$36=$N47,$O$36&gt;$O47))),1,"")</f>
        <v/>
      </c>
      <c r="CT47" s="17" t="str">
        <f>IF(AND(Участники!$A47&lt;&gt;"",OR($N$37&gt;$N47,AND($N$37=$N47,$O$37&gt;$O47))),1,"")</f>
        <v/>
      </c>
      <c r="CU47" s="17" t="str">
        <f>IF(AND(Участники!$A47&lt;&gt;"",OR($N$38&gt;$N47,AND($N$38=$N47,$O$38&gt;$O47))),1,"")</f>
        <v/>
      </c>
      <c r="CV47" s="17" t="str">
        <f>IF(AND(Участники!$A47&lt;&gt;"",OR($N$39&gt;$N47,AND($N$39=$N47,$O$39&gt;$O47))),1,"")</f>
        <v/>
      </c>
      <c r="CW47" s="17" t="str">
        <f>IF(AND(Участники!$A47&lt;&gt;"",OR($N$40&gt;$N47,AND($N$40=$N47,$O$40&gt;$O47))),1,"")</f>
        <v/>
      </c>
      <c r="CX47" s="17" t="str">
        <f>IF(AND(Участники!$A47&lt;&gt;"",OR($N$41&gt;$N47,AND($N$41=$N47,$O$41&gt;$O47))),1,"")</f>
        <v/>
      </c>
      <c r="CY47" s="17" t="str">
        <f>IF(AND(Участники!$A47&lt;&gt;"",OR($N$42&gt;$N47,AND($N$42=$N47,$O$42&gt;$O47))),1,"")</f>
        <v/>
      </c>
      <c r="CZ47" s="17" t="str">
        <f>IF(AND(Участники!$A47&lt;&gt;"",OR($N$43&gt;$N47,AND($N$43=$N47,$O$43&gt;$O47))),1,"")</f>
        <v/>
      </c>
      <c r="DA47" s="17" t="str">
        <f>IF(AND(Участники!$A47&lt;&gt;"",OR($N$44&gt;$N47,AND($N$44=$N47,$O$44&gt;$O47))),1,"")</f>
        <v/>
      </c>
      <c r="DB47" s="17" t="str">
        <f>IF(AND(Участники!$A47&lt;&gt;"",OR($N$45&gt;$N47,AND($N$45=$N47,$O$45&gt;$O47))),1,"")</f>
        <v/>
      </c>
      <c r="DC47" s="17" t="str">
        <f>IF(AND(Участники!$A47&lt;&gt;"",OR($N$46&gt;$N47,AND($N$46=$N47,$O$46&gt;$O47))),1,"")</f>
        <v/>
      </c>
      <c r="DD47" s="16" t="str">
        <f>IF(AND(Участники!$A47&lt;&gt;"",OR($N$47&gt;$N47,AND($N$47=$N47,$O$47&gt;$O47))),1,"")</f>
        <v/>
      </c>
      <c r="DE47" s="17" t="str">
        <f>IF(AND(Участники!$A47&lt;&gt;"",OR($N$48&gt;$N47,AND($N$48=$N47,$O$48&gt;$O47))),1,"")</f>
        <v/>
      </c>
      <c r="DF47" s="17" t="str">
        <f>IF(AND(Участники!$A47&lt;&gt;"",OR($N$49&gt;$N47,AND($N$49=$N47,$O$49&gt;$O47))),1,"")</f>
        <v/>
      </c>
      <c r="DG47" s="17" t="str">
        <f>IF(AND(Участники!$A47&lt;&gt;"",OR($N$50&gt;$N47,AND($N$50=$N47,$O$50&gt;$O47))),1,"")</f>
        <v/>
      </c>
      <c r="DH47" s="17" t="str">
        <f>IF(AND(Участники!$A47&lt;&gt;"",OR($N$51&gt;$N47,AND($N$51=$N47,$O$51&gt;$O47))),1,"")</f>
        <v/>
      </c>
      <c r="DI47" s="17" t="str">
        <f>IF(AND(Участники!$A47&lt;&gt;"",OR($N$52&gt;$N47,AND($N$52=$N47,$O$52&gt;$O47))),1,"")</f>
        <v/>
      </c>
      <c r="DJ47" s="17" t="str">
        <f>IF(AND(Участники!$A47&lt;&gt;"",OR($N$53&gt;$N47,AND($N$53=$N47,$O$53&gt;$O47))),1,"")</f>
        <v/>
      </c>
      <c r="DK47" s="17" t="str">
        <f>IF(AND(Участники!$A47&lt;&gt;"",OR($N$54&gt;$N47,AND($N$54=$N47,$O$54&gt;$O47))),1,"")</f>
        <v/>
      </c>
      <c r="DL47" s="17" t="str">
        <f>IF(AND(Участники!$A47&lt;&gt;"",OR($N$55&gt;$N47,AND($N$55=$N47,$O$55&gt;$O47))),1,"")</f>
        <v/>
      </c>
      <c r="DM47" s="17" t="str">
        <f>IF(AND(Участники!$A47&lt;&gt;"",OR($N$56&gt;$N47,AND($N$56=$N47,$O$56&gt;$O47))),1,"")</f>
        <v/>
      </c>
      <c r="DN47" s="17" t="str">
        <f>IF(AND(Участники!$A47&lt;&gt;"",OR($N$57&gt;$N47,AND($N$57=$N47,$O$57&gt;$O47))),1,"")</f>
        <v/>
      </c>
      <c r="DO47" s="17" t="str">
        <f>IF(AND(Участники!$A47&lt;&gt;"",OR($N$58&gt;$N47,AND($N$58=$N47,$O$58&gt;$O47))),1,"")</f>
        <v/>
      </c>
      <c r="DP47" s="17" t="str">
        <f>IF(AND(Участники!$A47&lt;&gt;"",OR($N$59&gt;$N47,AND($N$59=$N47,$O$59&gt;$O47))),1,"")</f>
        <v/>
      </c>
      <c r="DQ47" s="17" t="str">
        <f>IF(AND(Участники!$A47&lt;&gt;"",OR($N$60&gt;$N47,AND($N$60=$N47,$O$60&gt;$O47))),1,"")</f>
        <v/>
      </c>
    </row>
    <row r="48" spans="1:121" x14ac:dyDescent="0.25">
      <c r="A48" s="29" t="str">
        <f>IF(Участники!A48="","",Участники!A48)</f>
        <v/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15" t="str">
        <f>IF(Участники!A48="","",COUNTA(B48:M48))</f>
        <v/>
      </c>
      <c r="O48" s="15" t="str">
        <f>IF(Участники!A48="","",SUMPRODUCT(B$8:M$8,B108:M108))</f>
        <v/>
      </c>
      <c r="P48" s="15" t="str">
        <f>IF(Участники!A48="","",IF($BE$61+1=Участники!$B$6-DE$61,$BE$61+1,CONCATENATE($BE$61+1,"-",Участники!$B$6-DE$61)))</f>
        <v/>
      </c>
      <c r="T48" s="17" t="str">
        <f>IF(AND(Участники!$A48&lt;&gt;"",OR($N$11&lt;$N48,AND($N$11=$N48,$O$11&lt;$O48))),1,"")</f>
        <v/>
      </c>
      <c r="U48" s="17" t="str">
        <f>IF(AND(Участники!$A48&lt;&gt;"",OR($N$12&lt;$N48,AND($N$12=$N48,$O$12&lt;$O48))),1,"")</f>
        <v/>
      </c>
      <c r="V48" s="17" t="str">
        <f>IF(AND(Участники!$A48&lt;&gt;"",OR($N$13&lt;$N48,AND($N$13=$N48,$O$13&lt;$O48))),1,"")</f>
        <v/>
      </c>
      <c r="W48" s="17" t="str">
        <f>IF(AND(Участники!$A48&lt;&gt;"",OR($N$14&lt;$N48,AND($N$14=$N48,$O$14&lt;$O48))),1,"")</f>
        <v/>
      </c>
      <c r="X48" s="17" t="str">
        <f>IF(AND(Участники!$A48&lt;&gt;"",OR($N$15&lt;$N48,AND($N$15=$N48,$O$15&lt;$O48))),1,"")</f>
        <v/>
      </c>
      <c r="Y48" s="17" t="str">
        <f>IF(AND(Участники!$A48&lt;&gt;"",OR($N$16&lt;$N48,AND($N$16=$N48,$O$16&lt;$O48))),1,"")</f>
        <v/>
      </c>
      <c r="Z48" s="17" t="str">
        <f>IF(AND(Участники!$A48&lt;&gt;"",OR($N$17&lt;$N48,AND($N$17=$N48,$O$17&lt;$O48))),1,"")</f>
        <v/>
      </c>
      <c r="AA48" s="17" t="str">
        <f>IF(AND(Участники!$A48&lt;&gt;"",OR($N$18&lt;$N48,AND($N$18=$N48,$O$18&lt;$O48))),1,"")</f>
        <v/>
      </c>
      <c r="AB48" s="17" t="str">
        <f>IF(AND(Участники!$A48&lt;&gt;"",OR($N$19&lt;$N48,AND($N$19=$N48,$O$19&lt;$O48))),1,"")</f>
        <v/>
      </c>
      <c r="AC48" s="17" t="str">
        <f>IF(AND(Участники!$A48&lt;&gt;"",OR($N$20&lt;$N48,AND($N$20=$N48,$O$20&lt;$O48))),1,"")</f>
        <v/>
      </c>
      <c r="AD48" s="17" t="str">
        <f>IF(AND(Участники!$A48&lt;&gt;"",OR($N$21&lt;$N48,AND($N$21=$N48,$O$21&lt;$O48))),1,"")</f>
        <v/>
      </c>
      <c r="AE48" s="17" t="str">
        <f>IF(AND(Участники!$A48&lt;&gt;"",OR($N$22&lt;$N48,AND($N$22=$N48,$O$22&lt;$O48))),1,"")</f>
        <v/>
      </c>
      <c r="AF48" s="17" t="str">
        <f>IF(AND(Участники!$A48&lt;&gt;"",OR($N$23&lt;$N48,AND($N$23=$N48,$O$23&lt;$O48))),1,"")</f>
        <v/>
      </c>
      <c r="AG48" s="17" t="str">
        <f>IF(AND(Участники!$A48&lt;&gt;"",OR($N$24&lt;$N48,AND($N$24=$N48,$O$24&lt;$O48))),1,"")</f>
        <v/>
      </c>
      <c r="AH48" s="17" t="str">
        <f>IF(AND(Участники!$A48&lt;&gt;"",OR($N$25&lt;$N48,AND($N$25=$N48,$O$25&lt;$O48))),1,"")</f>
        <v/>
      </c>
      <c r="AI48" s="17" t="str">
        <f>IF(AND(Участники!$A48&lt;&gt;"",OR($N$26&lt;$N48,AND($N$26=$N48,$O$26&lt;$O48))),1,"")</f>
        <v/>
      </c>
      <c r="AJ48" s="17" t="str">
        <f>IF(AND(Участники!$A48&lt;&gt;"",OR($N$27&lt;$N48,AND($N$27=$N48,$O$27&lt;$O48))),1,"")</f>
        <v/>
      </c>
      <c r="AK48" s="17" t="str">
        <f>IF(AND(Участники!$A48&lt;&gt;"",OR($N$28&lt;$N48,AND($N$28=$N48,$O$28&lt;$O48))),1,"")</f>
        <v/>
      </c>
      <c r="AL48" s="17" t="str">
        <f>IF(AND(Участники!$A48&lt;&gt;"",OR($N$29&lt;$N48,AND($N$29=$N48,$O$29&lt;$O48))),1,"")</f>
        <v/>
      </c>
      <c r="AM48" s="17" t="str">
        <f>IF(AND(Участники!$A48&lt;&gt;"",OR($N$30&lt;$N48,AND($N$30=$N48,$O$30&lt;$O48))),1,"")</f>
        <v/>
      </c>
      <c r="AN48" s="17" t="str">
        <f>IF(AND(Участники!$A48&lt;&gt;"",OR($N$31&lt;$N48,AND($N$31=$N48,$O$31&lt;$O48))),1,"")</f>
        <v/>
      </c>
      <c r="AO48" s="17" t="str">
        <f>IF(AND(Участники!$A48&lt;&gt;"",OR($N$32&lt;$N48,AND($N$32=$N48,$O$32&lt;$O48))),1,"")</f>
        <v/>
      </c>
      <c r="AP48" s="17" t="str">
        <f>IF(AND(Участники!$A48&lt;&gt;"",OR($N$33&lt;$N48,AND($N$33=$N48,$O$33&lt;$O48))),1,"")</f>
        <v/>
      </c>
      <c r="AQ48" s="17" t="str">
        <f>IF(AND(Участники!$A48&lt;&gt;"",OR($N$34&lt;$N48,AND($N$34=$N48,$O$34&lt;$O48))),1,"")</f>
        <v/>
      </c>
      <c r="AR48" s="17" t="str">
        <f>IF(AND(Участники!$A48&lt;&gt;"",OR($N$35&lt;$N48,AND($N$35=$N48,$O$35&lt;$O48))),1,"")</f>
        <v/>
      </c>
      <c r="AS48" s="17" t="str">
        <f>IF(AND(Участники!$A48&lt;&gt;"",OR($N$36&lt;$N48,AND($N$36=$N48,$O$36&lt;$O48))),1,"")</f>
        <v/>
      </c>
      <c r="AT48" s="17" t="str">
        <f>IF(AND(Участники!$A48&lt;&gt;"",OR($N$37&lt;$N48,AND($N$37=$N48,$O$37&lt;$O48))),1,"")</f>
        <v/>
      </c>
      <c r="AU48" s="17" t="str">
        <f>IF(AND(Участники!$A48&lt;&gt;"",OR($N$38&lt;$N48,AND($N$38=$N48,$O$38&lt;$O48))),1,"")</f>
        <v/>
      </c>
      <c r="AV48" s="17" t="str">
        <f>IF(AND(Участники!$A48&lt;&gt;"",OR($N$39&lt;$N48,AND($N$39=$N48,$O$39&lt;$O48))),1,"")</f>
        <v/>
      </c>
      <c r="AW48" s="17" t="str">
        <f>IF(AND(Участники!$A48&lt;&gt;"",OR($N$40&lt;$N48,AND($N$40=$N48,$O$40&lt;$O48))),1,"")</f>
        <v/>
      </c>
      <c r="AX48" s="17" t="str">
        <f>IF(AND(Участники!$A48&lt;&gt;"",OR($N$41&lt;$N48,AND($N$41=$N48,$O$41&lt;$O48))),1,"")</f>
        <v/>
      </c>
      <c r="AY48" s="17" t="str">
        <f>IF(AND(Участники!$A48&lt;&gt;"",OR($N$42&lt;$N48,AND($N$42=$N48,$O$42&lt;$O48))),1,"")</f>
        <v/>
      </c>
      <c r="AZ48" s="17" t="str">
        <f>IF(AND(Участники!$A48&lt;&gt;"",OR($N$43&lt;$N48,AND($N$43=$N48,$O$43&lt;$O48))),1,"")</f>
        <v/>
      </c>
      <c r="BA48" s="17" t="str">
        <f>IF(AND(Участники!$A48&lt;&gt;"",OR($N$44&lt;$N48,AND($N$44=$N48,$O$44&lt;$O48))),1,"")</f>
        <v/>
      </c>
      <c r="BB48" s="17" t="str">
        <f>IF(AND(Участники!$A48&lt;&gt;"",OR($N$45&lt;$N48,AND($N$45=$N48,$O$45&lt;$O48))),1,"")</f>
        <v/>
      </c>
      <c r="BC48" s="17" t="str">
        <f>IF(AND(Участники!$A48&lt;&gt;"",OR($N$46&lt;$N48,AND($N$46=$N48,$O$46&lt;$O48))),1,"")</f>
        <v/>
      </c>
      <c r="BD48" s="17" t="str">
        <f>IF(AND(Участники!$A48&lt;&gt;"",OR($N$47&lt;$N48,AND($N$47=$N48,$O$47&lt;$O48))),1,"")</f>
        <v/>
      </c>
      <c r="BE48" s="16" t="str">
        <f>IF(AND(Участники!$A48&lt;&gt;"",OR($N$48&lt;$N48,AND($N$48=$N48,$O$48&lt;$O48))),1,"")</f>
        <v/>
      </c>
      <c r="BF48" s="17" t="str">
        <f>IF(AND(Участники!$A48&lt;&gt;"",OR($N$49&lt;$N48,AND($N$49=$N48,$O$49&lt;$O48))),1,"")</f>
        <v/>
      </c>
      <c r="BG48" s="17" t="str">
        <f>IF(AND(Участники!$A48&lt;&gt;"",OR($N$50&lt;$N48,AND($N$50=$N48,$O$50&lt;$O48))),1,"")</f>
        <v/>
      </c>
      <c r="BH48" s="17" t="str">
        <f>IF(AND(Участники!$A48&lt;&gt;"",OR($N$51&lt;$N48,AND($N$51=$N48,$O$51&lt;$O48))),1,"")</f>
        <v/>
      </c>
      <c r="BI48" s="17" t="str">
        <f>IF(AND(Участники!$A48&lt;&gt;"",OR($N$52&lt;$N48,AND($N$52=$N48,$O$52&lt;$O48))),1,"")</f>
        <v/>
      </c>
      <c r="BJ48" s="17" t="str">
        <f>IF(AND(Участники!$A48&lt;&gt;"",OR($N$53&lt;$N48,AND($N$53=$N48,$O$53&lt;$O48))),1,"")</f>
        <v/>
      </c>
      <c r="BK48" s="17" t="str">
        <f>IF(AND(Участники!$A48&lt;&gt;"",OR($N$54&lt;$N48,AND($N$54=$N48,$O$54&lt;$O48))),1,"")</f>
        <v/>
      </c>
      <c r="BL48" s="17" t="str">
        <f>IF(AND(Участники!$A48&lt;&gt;"",OR($N$55&lt;$N48,AND($N$55=$N48,$O$55&lt;$O48))),1,"")</f>
        <v/>
      </c>
      <c r="BM48" s="17" t="str">
        <f>IF(AND(Участники!$A48&lt;&gt;"",OR($N$56&lt;$N48,AND($N$56=$N48,$O$56&lt;$O48))),1,"")</f>
        <v/>
      </c>
      <c r="BN48" s="17" t="str">
        <f>IF(AND(Участники!$A48&lt;&gt;"",OR($N$57&lt;$N48,AND($N$57=$N48,$O$57&lt;$O48))),1,"")</f>
        <v/>
      </c>
      <c r="BO48" s="17" t="str">
        <f>IF(AND(Участники!$A48&lt;&gt;"",OR($N$58&lt;$N48,AND($N$58=$N48,$O$58&lt;$O48))),1,"")</f>
        <v/>
      </c>
      <c r="BP48" s="17" t="str">
        <f>IF(AND(Участники!$A48&lt;&gt;"",OR($N$59&lt;$N48,AND($N$59=$N48,$O$59&lt;$O48))),1,"")</f>
        <v/>
      </c>
      <c r="BQ48" s="17" t="str">
        <f>IF(AND(Участники!$A48&lt;&gt;"",OR($N$60&lt;$N48,AND($N$60=$N48,$O$60&lt;$O48))),1,"")</f>
        <v/>
      </c>
      <c r="BT48" s="17" t="str">
        <f>IF(AND(Участники!$A48&lt;&gt;"",OR($N$11&gt;$N48,AND($N$11=$N48,$O$11&gt;$O48))),1,"")</f>
        <v/>
      </c>
      <c r="BU48" s="17" t="str">
        <f>IF(AND(Участники!$A48&lt;&gt;"",OR($N$12&gt;$N48,AND($N$12=$N48,$O$12&gt;$O48))),1,"")</f>
        <v/>
      </c>
      <c r="BV48" s="17" t="str">
        <f>IF(AND(Участники!$A48&lt;&gt;"",OR($N$13&gt;$N48,AND($N$13=$N48,$O$13&gt;$O48))),1,"")</f>
        <v/>
      </c>
      <c r="BW48" s="17" t="str">
        <f>IF(AND(Участники!$A48&lt;&gt;"",OR($N$14&gt;$N48,AND($N$14=$N48,$O$14&gt;$O48))),1,"")</f>
        <v/>
      </c>
      <c r="BX48" s="17" t="str">
        <f>IF(AND(Участники!$A48&lt;&gt;"",OR($N$15&gt;$N48,AND($N$15=$N48,$O$15&gt;$O48))),1,"")</f>
        <v/>
      </c>
      <c r="BY48" s="17" t="str">
        <f>IF(AND(Участники!$A48&lt;&gt;"",OR($N$16&gt;$N48,AND($N$16=$N48,$O$16&gt;$O48))),1,"")</f>
        <v/>
      </c>
      <c r="BZ48" s="17" t="str">
        <f>IF(AND(Участники!$A48&lt;&gt;"",OR($N$17&gt;$N48,AND($N$17=$N48,$O$17&gt;$O48))),1,"")</f>
        <v/>
      </c>
      <c r="CA48" s="17" t="str">
        <f>IF(AND(Участники!$A48&lt;&gt;"",OR($N$18&gt;$N48,AND($N$18=$N48,$O$18&gt;$O48))),1,"")</f>
        <v/>
      </c>
      <c r="CB48" s="17" t="str">
        <f>IF(AND(Участники!$A48&lt;&gt;"",OR($N$19&gt;$N48,AND($N$19=$N48,$O$19&gt;$O48))),1,"")</f>
        <v/>
      </c>
      <c r="CC48" s="17" t="str">
        <f>IF(AND(Участники!$A48&lt;&gt;"",OR($N$20&gt;$N48,AND($N$20=$N48,$O$20&gt;$O48))),1,"")</f>
        <v/>
      </c>
      <c r="CD48" s="17" t="str">
        <f>IF(AND(Участники!$A48&lt;&gt;"",OR($N$21&gt;$N48,AND($N$21=$N48,$O$21&gt;$O48))),1,"")</f>
        <v/>
      </c>
      <c r="CE48" s="17" t="str">
        <f>IF(AND(Участники!$A48&lt;&gt;"",OR($N$22&gt;$N48,AND($N$22=$N48,$O$22&gt;$O48))),1,"")</f>
        <v/>
      </c>
      <c r="CF48" s="17" t="str">
        <f>IF(AND(Участники!$A48&lt;&gt;"",OR($N$23&gt;$N48,AND($N$23=$N48,$O$23&gt;$O48))),1,"")</f>
        <v/>
      </c>
      <c r="CG48" s="17" t="str">
        <f>IF(AND(Участники!$A48&lt;&gt;"",OR($N$24&gt;$N48,AND($N$24=$N48,$O$24&gt;$O48))),1,"")</f>
        <v/>
      </c>
      <c r="CH48" s="17" t="str">
        <f>IF(AND(Участники!$A48&lt;&gt;"",OR($N$25&gt;$N48,AND($N$25=$N48,$O$25&gt;$O48))),1,"")</f>
        <v/>
      </c>
      <c r="CI48" s="17" t="str">
        <f>IF(AND(Участники!$A48&lt;&gt;"",OR($N$26&gt;$N48,AND($N$26=$N48,$O$26&gt;$O48))),1,"")</f>
        <v/>
      </c>
      <c r="CJ48" s="17" t="str">
        <f>IF(AND(Участники!$A48&lt;&gt;"",OR($N$27&gt;$N48,AND($N$27=$N48,$O$27&gt;$O48))),1,"")</f>
        <v/>
      </c>
      <c r="CK48" s="17" t="str">
        <f>IF(AND(Участники!$A48&lt;&gt;"",OR($N$28&gt;$N48,AND($N$28=$N48,$O$28&gt;$O48))),1,"")</f>
        <v/>
      </c>
      <c r="CL48" s="17" t="str">
        <f>IF(AND(Участники!$A48&lt;&gt;"",OR($N$29&gt;$N48,AND($N$29=$N48,$O$29&gt;$O48))),1,"")</f>
        <v/>
      </c>
      <c r="CM48" s="17" t="str">
        <f>IF(AND(Участники!$A48&lt;&gt;"",OR($N$30&gt;$N48,AND($N$30=$N48,$O$30&gt;$O48))),1,"")</f>
        <v/>
      </c>
      <c r="CN48" s="17" t="str">
        <f>IF(AND(Участники!$A48&lt;&gt;"",OR($N$31&gt;$N48,AND($N$31=$N48,$O$31&gt;$O48))),1,"")</f>
        <v/>
      </c>
      <c r="CO48" s="17" t="str">
        <f>IF(AND(Участники!$A48&lt;&gt;"",OR($N$32&gt;$N48,AND($N$32=$N48,$O$32&gt;$O48))),1,"")</f>
        <v/>
      </c>
      <c r="CP48" s="17" t="str">
        <f>IF(AND(Участники!$A48&lt;&gt;"",OR($N$33&gt;$N48,AND($N$33=$N48,$O$33&gt;$O48))),1,"")</f>
        <v/>
      </c>
      <c r="CQ48" s="17" t="str">
        <f>IF(AND(Участники!$A48&lt;&gt;"",OR($N$34&gt;$N48,AND($N$34=$N48,$O$34&gt;$O48))),1,"")</f>
        <v/>
      </c>
      <c r="CR48" s="17" t="str">
        <f>IF(AND(Участники!$A48&lt;&gt;"",OR($N$35&gt;$N48,AND($N$35=$N48,$O$35&gt;$O48))),1,"")</f>
        <v/>
      </c>
      <c r="CS48" s="17" t="str">
        <f>IF(AND(Участники!$A48&lt;&gt;"",OR($N$36&gt;$N48,AND($N$36=$N48,$O$36&gt;$O48))),1,"")</f>
        <v/>
      </c>
      <c r="CT48" s="17" t="str">
        <f>IF(AND(Участники!$A48&lt;&gt;"",OR($N$37&gt;$N48,AND($N$37=$N48,$O$37&gt;$O48))),1,"")</f>
        <v/>
      </c>
      <c r="CU48" s="17" t="str">
        <f>IF(AND(Участники!$A48&lt;&gt;"",OR($N$38&gt;$N48,AND($N$38=$N48,$O$38&gt;$O48))),1,"")</f>
        <v/>
      </c>
      <c r="CV48" s="17" t="str">
        <f>IF(AND(Участники!$A48&lt;&gt;"",OR($N$39&gt;$N48,AND($N$39=$N48,$O$39&gt;$O48))),1,"")</f>
        <v/>
      </c>
      <c r="CW48" s="17" t="str">
        <f>IF(AND(Участники!$A48&lt;&gt;"",OR($N$40&gt;$N48,AND($N$40=$N48,$O$40&gt;$O48))),1,"")</f>
        <v/>
      </c>
      <c r="CX48" s="17" t="str">
        <f>IF(AND(Участники!$A48&lt;&gt;"",OR($N$41&gt;$N48,AND($N$41=$N48,$O$41&gt;$O48))),1,"")</f>
        <v/>
      </c>
      <c r="CY48" s="17" t="str">
        <f>IF(AND(Участники!$A48&lt;&gt;"",OR($N$42&gt;$N48,AND($N$42=$N48,$O$42&gt;$O48))),1,"")</f>
        <v/>
      </c>
      <c r="CZ48" s="17" t="str">
        <f>IF(AND(Участники!$A48&lt;&gt;"",OR($N$43&gt;$N48,AND($N$43=$N48,$O$43&gt;$O48))),1,"")</f>
        <v/>
      </c>
      <c r="DA48" s="17" t="str">
        <f>IF(AND(Участники!$A48&lt;&gt;"",OR($N$44&gt;$N48,AND($N$44=$N48,$O$44&gt;$O48))),1,"")</f>
        <v/>
      </c>
      <c r="DB48" s="17" t="str">
        <f>IF(AND(Участники!$A48&lt;&gt;"",OR($N$45&gt;$N48,AND($N$45=$N48,$O$45&gt;$O48))),1,"")</f>
        <v/>
      </c>
      <c r="DC48" s="17" t="str">
        <f>IF(AND(Участники!$A48&lt;&gt;"",OR($N$46&gt;$N48,AND($N$46=$N48,$O$46&gt;$O48))),1,"")</f>
        <v/>
      </c>
      <c r="DD48" s="17" t="str">
        <f>IF(AND(Участники!$A48&lt;&gt;"",OR($N$47&gt;$N48,AND($N$47=$N48,$O$47&gt;$O48))),1,"")</f>
        <v/>
      </c>
      <c r="DE48" s="16" t="str">
        <f>IF(AND(Участники!$A48&lt;&gt;"",OR($N$48&gt;$N48,AND($N$48=$N48,$O$48&gt;$O48))),1,"")</f>
        <v/>
      </c>
      <c r="DF48" s="17" t="str">
        <f>IF(AND(Участники!$A48&lt;&gt;"",OR($N$49&gt;$N48,AND($N$49=$N48,$O$49&gt;$O48))),1,"")</f>
        <v/>
      </c>
      <c r="DG48" s="17" t="str">
        <f>IF(AND(Участники!$A48&lt;&gt;"",OR($N$50&gt;$N48,AND($N$50=$N48,$O$50&gt;$O48))),1,"")</f>
        <v/>
      </c>
      <c r="DH48" s="17" t="str">
        <f>IF(AND(Участники!$A48&lt;&gt;"",OR($N$51&gt;$N48,AND($N$51=$N48,$O$51&gt;$O48))),1,"")</f>
        <v/>
      </c>
      <c r="DI48" s="17" t="str">
        <f>IF(AND(Участники!$A48&lt;&gt;"",OR($N$52&gt;$N48,AND($N$52=$N48,$O$52&gt;$O48))),1,"")</f>
        <v/>
      </c>
      <c r="DJ48" s="17" t="str">
        <f>IF(AND(Участники!$A48&lt;&gt;"",OR($N$53&gt;$N48,AND($N$53=$N48,$O$53&gt;$O48))),1,"")</f>
        <v/>
      </c>
      <c r="DK48" s="17" t="str">
        <f>IF(AND(Участники!$A48&lt;&gt;"",OR($N$54&gt;$N48,AND($N$54=$N48,$O$54&gt;$O48))),1,"")</f>
        <v/>
      </c>
      <c r="DL48" s="17" t="str">
        <f>IF(AND(Участники!$A48&lt;&gt;"",OR($N$55&gt;$N48,AND($N$55=$N48,$O$55&gt;$O48))),1,"")</f>
        <v/>
      </c>
      <c r="DM48" s="17" t="str">
        <f>IF(AND(Участники!$A48&lt;&gt;"",OR($N$56&gt;$N48,AND($N$56=$N48,$O$56&gt;$O48))),1,"")</f>
        <v/>
      </c>
      <c r="DN48" s="17" t="str">
        <f>IF(AND(Участники!$A48&lt;&gt;"",OR($N$57&gt;$N48,AND($N$57=$N48,$O$57&gt;$O48))),1,"")</f>
        <v/>
      </c>
      <c r="DO48" s="17" t="str">
        <f>IF(AND(Участники!$A48&lt;&gt;"",OR($N$58&gt;$N48,AND($N$58=$N48,$O$58&gt;$O48))),1,"")</f>
        <v/>
      </c>
      <c r="DP48" s="17" t="str">
        <f>IF(AND(Участники!$A48&lt;&gt;"",OR($N$59&gt;$N48,AND($N$59=$N48,$O$59&gt;$O48))),1,"")</f>
        <v/>
      </c>
      <c r="DQ48" s="17" t="str">
        <f>IF(AND(Участники!$A48&lt;&gt;"",OR($N$60&gt;$N48,AND($N$60=$N48,$O$60&gt;$O48))),1,"")</f>
        <v/>
      </c>
    </row>
    <row r="49" spans="1:121" x14ac:dyDescent="0.25">
      <c r="A49" s="29" t="str">
        <f>IF(Участники!A49="","",Участники!A49)</f>
        <v/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15" t="str">
        <f>IF(Участники!A49="","",COUNTA(B49:M49))</f>
        <v/>
      </c>
      <c r="O49" s="15" t="str">
        <f>IF(Участники!A49="","",SUMPRODUCT(B$8:M$8,B109:M109))</f>
        <v/>
      </c>
      <c r="P49" s="15" t="str">
        <f>IF(Участники!A49="","",IF($BF$61+1=Участники!$B$6-DF$61,$BF$61+1,CONCATENATE($BF$61+1,"-",Участники!$B$6-DF$61)))</f>
        <v/>
      </c>
      <c r="T49" s="17" t="str">
        <f>IF(AND(Участники!$A49&lt;&gt;"",OR($N$11&lt;$N49,AND($N$11=$N49,$O$11&lt;$O49))),1,"")</f>
        <v/>
      </c>
      <c r="U49" s="17" t="str">
        <f>IF(AND(Участники!$A49&lt;&gt;"",OR($N$12&lt;$N49,AND($N$12=$N49,$O$12&lt;$O49))),1,"")</f>
        <v/>
      </c>
      <c r="V49" s="17" t="str">
        <f>IF(AND(Участники!$A49&lt;&gt;"",OR($N$13&lt;$N49,AND($N$13=$N49,$O$13&lt;$O49))),1,"")</f>
        <v/>
      </c>
      <c r="W49" s="17" t="str">
        <f>IF(AND(Участники!$A49&lt;&gt;"",OR($N$14&lt;$N49,AND($N$14=$N49,$O$14&lt;$O49))),1,"")</f>
        <v/>
      </c>
      <c r="X49" s="17" t="str">
        <f>IF(AND(Участники!$A49&lt;&gt;"",OR($N$15&lt;$N49,AND($N$15=$N49,$O$15&lt;$O49))),1,"")</f>
        <v/>
      </c>
      <c r="Y49" s="17" t="str">
        <f>IF(AND(Участники!$A49&lt;&gt;"",OR($N$16&lt;$N49,AND($N$16=$N49,$O$16&lt;$O49))),1,"")</f>
        <v/>
      </c>
      <c r="Z49" s="17" t="str">
        <f>IF(AND(Участники!$A49&lt;&gt;"",OR($N$17&lt;$N49,AND($N$17=$N49,$O$17&lt;$O49))),1,"")</f>
        <v/>
      </c>
      <c r="AA49" s="17" t="str">
        <f>IF(AND(Участники!$A49&lt;&gt;"",OR($N$18&lt;$N49,AND($N$18=$N49,$O$18&lt;$O49))),1,"")</f>
        <v/>
      </c>
      <c r="AB49" s="17" t="str">
        <f>IF(AND(Участники!$A49&lt;&gt;"",OR($N$19&lt;$N49,AND($N$19=$N49,$O$19&lt;$O49))),1,"")</f>
        <v/>
      </c>
      <c r="AC49" s="17" t="str">
        <f>IF(AND(Участники!$A49&lt;&gt;"",OR($N$20&lt;$N49,AND($N$20=$N49,$O$20&lt;$O49))),1,"")</f>
        <v/>
      </c>
      <c r="AD49" s="17" t="str">
        <f>IF(AND(Участники!$A49&lt;&gt;"",OR($N$21&lt;$N49,AND($N$21=$N49,$O$21&lt;$O49))),1,"")</f>
        <v/>
      </c>
      <c r="AE49" s="17" t="str">
        <f>IF(AND(Участники!$A49&lt;&gt;"",OR($N$22&lt;$N49,AND($N$22=$N49,$O$22&lt;$O49))),1,"")</f>
        <v/>
      </c>
      <c r="AF49" s="17" t="str">
        <f>IF(AND(Участники!$A49&lt;&gt;"",OR($N$23&lt;$N49,AND($N$23=$N49,$O$23&lt;$O49))),1,"")</f>
        <v/>
      </c>
      <c r="AG49" s="17" t="str">
        <f>IF(AND(Участники!$A49&lt;&gt;"",OR($N$24&lt;$N49,AND($N$24=$N49,$O$24&lt;$O49))),1,"")</f>
        <v/>
      </c>
      <c r="AH49" s="17" t="str">
        <f>IF(AND(Участники!$A49&lt;&gt;"",OR($N$25&lt;$N49,AND($N$25=$N49,$O$25&lt;$O49))),1,"")</f>
        <v/>
      </c>
      <c r="AI49" s="17" t="str">
        <f>IF(AND(Участники!$A49&lt;&gt;"",OR($N$26&lt;$N49,AND($N$26=$N49,$O$26&lt;$O49))),1,"")</f>
        <v/>
      </c>
      <c r="AJ49" s="17" t="str">
        <f>IF(AND(Участники!$A49&lt;&gt;"",OR($N$27&lt;$N49,AND($N$27=$N49,$O$27&lt;$O49))),1,"")</f>
        <v/>
      </c>
      <c r="AK49" s="17" t="str">
        <f>IF(AND(Участники!$A49&lt;&gt;"",OR($N$28&lt;$N49,AND($N$28=$N49,$O$28&lt;$O49))),1,"")</f>
        <v/>
      </c>
      <c r="AL49" s="17" t="str">
        <f>IF(AND(Участники!$A49&lt;&gt;"",OR($N$29&lt;$N49,AND($N$29=$N49,$O$29&lt;$O49))),1,"")</f>
        <v/>
      </c>
      <c r="AM49" s="17" t="str">
        <f>IF(AND(Участники!$A49&lt;&gt;"",OR($N$30&lt;$N49,AND($N$30=$N49,$O$30&lt;$O49))),1,"")</f>
        <v/>
      </c>
      <c r="AN49" s="17" t="str">
        <f>IF(AND(Участники!$A49&lt;&gt;"",OR($N$31&lt;$N49,AND($N$31=$N49,$O$31&lt;$O49))),1,"")</f>
        <v/>
      </c>
      <c r="AO49" s="17" t="str">
        <f>IF(AND(Участники!$A49&lt;&gt;"",OR($N$32&lt;$N49,AND($N$32=$N49,$O$32&lt;$O49))),1,"")</f>
        <v/>
      </c>
      <c r="AP49" s="17" t="str">
        <f>IF(AND(Участники!$A49&lt;&gt;"",OR($N$33&lt;$N49,AND($N$33=$N49,$O$33&lt;$O49))),1,"")</f>
        <v/>
      </c>
      <c r="AQ49" s="17" t="str">
        <f>IF(AND(Участники!$A49&lt;&gt;"",OR($N$34&lt;$N49,AND($N$34=$N49,$O$34&lt;$O49))),1,"")</f>
        <v/>
      </c>
      <c r="AR49" s="17" t="str">
        <f>IF(AND(Участники!$A49&lt;&gt;"",OR($N$35&lt;$N49,AND($N$35=$N49,$O$35&lt;$O49))),1,"")</f>
        <v/>
      </c>
      <c r="AS49" s="17" t="str">
        <f>IF(AND(Участники!$A49&lt;&gt;"",OR($N$36&lt;$N49,AND($N$36=$N49,$O$36&lt;$O49))),1,"")</f>
        <v/>
      </c>
      <c r="AT49" s="17" t="str">
        <f>IF(AND(Участники!$A49&lt;&gt;"",OR($N$37&lt;$N49,AND($N$37=$N49,$O$37&lt;$O49))),1,"")</f>
        <v/>
      </c>
      <c r="AU49" s="17" t="str">
        <f>IF(AND(Участники!$A49&lt;&gt;"",OR($N$38&lt;$N49,AND($N$38=$N49,$O$38&lt;$O49))),1,"")</f>
        <v/>
      </c>
      <c r="AV49" s="17" t="str">
        <f>IF(AND(Участники!$A49&lt;&gt;"",OR($N$39&lt;$N49,AND($N$39=$N49,$O$39&lt;$O49))),1,"")</f>
        <v/>
      </c>
      <c r="AW49" s="17" t="str">
        <f>IF(AND(Участники!$A49&lt;&gt;"",OR($N$40&lt;$N49,AND($N$40=$N49,$O$40&lt;$O49))),1,"")</f>
        <v/>
      </c>
      <c r="AX49" s="17" t="str">
        <f>IF(AND(Участники!$A49&lt;&gt;"",OR($N$41&lt;$N49,AND($N$41=$N49,$O$41&lt;$O49))),1,"")</f>
        <v/>
      </c>
      <c r="AY49" s="17" t="str">
        <f>IF(AND(Участники!$A49&lt;&gt;"",OR($N$42&lt;$N49,AND($N$42=$N49,$O$42&lt;$O49))),1,"")</f>
        <v/>
      </c>
      <c r="AZ49" s="17" t="str">
        <f>IF(AND(Участники!$A49&lt;&gt;"",OR($N$43&lt;$N49,AND($N$43=$N49,$O$43&lt;$O49))),1,"")</f>
        <v/>
      </c>
      <c r="BA49" s="17" t="str">
        <f>IF(AND(Участники!$A49&lt;&gt;"",OR($N$44&lt;$N49,AND($N$44=$N49,$O$44&lt;$O49))),1,"")</f>
        <v/>
      </c>
      <c r="BB49" s="17" t="str">
        <f>IF(AND(Участники!$A49&lt;&gt;"",OR($N$45&lt;$N49,AND($N$45=$N49,$O$45&lt;$O49))),1,"")</f>
        <v/>
      </c>
      <c r="BC49" s="17" t="str">
        <f>IF(AND(Участники!$A49&lt;&gt;"",OR($N$46&lt;$N49,AND($N$46=$N49,$O$46&lt;$O49))),1,"")</f>
        <v/>
      </c>
      <c r="BD49" s="17" t="str">
        <f>IF(AND(Участники!$A49&lt;&gt;"",OR($N$47&lt;$N49,AND($N$47=$N49,$O$47&lt;$O49))),1,"")</f>
        <v/>
      </c>
      <c r="BE49" s="17" t="str">
        <f>IF(AND(Участники!$A49&lt;&gt;"",OR($N$48&lt;$N49,AND($N$48=$N49,$O$48&lt;$O49))),1,"")</f>
        <v/>
      </c>
      <c r="BF49" s="16" t="str">
        <f>IF(AND(Участники!$A49&lt;&gt;"",OR($N$49&lt;$N49,AND($N$49=$N49,$O$49&lt;$O49))),1,"")</f>
        <v/>
      </c>
      <c r="BG49" s="17" t="str">
        <f>IF(AND(Участники!$A49&lt;&gt;"",OR($N$50&lt;$N49,AND($N$50=$N49,$O$50&lt;$O49))),1,"")</f>
        <v/>
      </c>
      <c r="BH49" s="17" t="str">
        <f>IF(AND(Участники!$A49&lt;&gt;"",OR($N$51&lt;$N49,AND($N$51=$N49,$O$51&lt;$O49))),1,"")</f>
        <v/>
      </c>
      <c r="BI49" s="17" t="str">
        <f>IF(AND(Участники!$A49&lt;&gt;"",OR($N$52&lt;$N49,AND($N$52=$N49,$O$52&lt;$O49))),1,"")</f>
        <v/>
      </c>
      <c r="BJ49" s="17" t="str">
        <f>IF(AND(Участники!$A49&lt;&gt;"",OR($N$53&lt;$N49,AND($N$53=$N49,$O$53&lt;$O49))),1,"")</f>
        <v/>
      </c>
      <c r="BK49" s="17" t="str">
        <f>IF(AND(Участники!$A49&lt;&gt;"",OR($N$54&lt;$N49,AND($N$54=$N49,$O$54&lt;$O49))),1,"")</f>
        <v/>
      </c>
      <c r="BL49" s="17" t="str">
        <f>IF(AND(Участники!$A49&lt;&gt;"",OR($N$55&lt;$N49,AND($N$55=$N49,$O$55&lt;$O49))),1,"")</f>
        <v/>
      </c>
      <c r="BM49" s="17" t="str">
        <f>IF(AND(Участники!$A49&lt;&gt;"",OR($N$56&lt;$N49,AND($N$56=$N49,$O$56&lt;$O49))),1,"")</f>
        <v/>
      </c>
      <c r="BN49" s="17" t="str">
        <f>IF(AND(Участники!$A49&lt;&gt;"",OR($N$57&lt;$N49,AND($N$57=$N49,$O$57&lt;$O49))),1,"")</f>
        <v/>
      </c>
      <c r="BO49" s="17" t="str">
        <f>IF(AND(Участники!$A49&lt;&gt;"",OR($N$58&lt;$N49,AND($N$58=$N49,$O$58&lt;$O49))),1,"")</f>
        <v/>
      </c>
      <c r="BP49" s="17" t="str">
        <f>IF(AND(Участники!$A49&lt;&gt;"",OR($N$59&lt;$N49,AND($N$59=$N49,$O$59&lt;$O49))),1,"")</f>
        <v/>
      </c>
      <c r="BQ49" s="17" t="str">
        <f>IF(AND(Участники!$A49&lt;&gt;"",OR($N$60&lt;$N49,AND($N$60=$N49,$O$60&lt;$O49))),1,"")</f>
        <v/>
      </c>
      <c r="BT49" s="17" t="str">
        <f>IF(AND(Участники!$A49&lt;&gt;"",OR($N$11&gt;$N49,AND($N$11=$N49,$O$11&gt;$O49))),1,"")</f>
        <v/>
      </c>
      <c r="BU49" s="17" t="str">
        <f>IF(AND(Участники!$A49&lt;&gt;"",OR($N$12&gt;$N49,AND($N$12=$N49,$O$12&gt;$O49))),1,"")</f>
        <v/>
      </c>
      <c r="BV49" s="17" t="str">
        <f>IF(AND(Участники!$A49&lt;&gt;"",OR($N$13&gt;$N49,AND($N$13=$N49,$O$13&gt;$O49))),1,"")</f>
        <v/>
      </c>
      <c r="BW49" s="17" t="str">
        <f>IF(AND(Участники!$A49&lt;&gt;"",OR($N$14&gt;$N49,AND($N$14=$N49,$O$14&gt;$O49))),1,"")</f>
        <v/>
      </c>
      <c r="BX49" s="17" t="str">
        <f>IF(AND(Участники!$A49&lt;&gt;"",OR($N$15&gt;$N49,AND($N$15=$N49,$O$15&gt;$O49))),1,"")</f>
        <v/>
      </c>
      <c r="BY49" s="17" t="str">
        <f>IF(AND(Участники!$A49&lt;&gt;"",OR($N$16&gt;$N49,AND($N$16=$N49,$O$16&gt;$O49))),1,"")</f>
        <v/>
      </c>
      <c r="BZ49" s="17" t="str">
        <f>IF(AND(Участники!$A49&lt;&gt;"",OR($N$17&gt;$N49,AND($N$17=$N49,$O$17&gt;$O49))),1,"")</f>
        <v/>
      </c>
      <c r="CA49" s="17" t="str">
        <f>IF(AND(Участники!$A49&lt;&gt;"",OR($N$18&gt;$N49,AND($N$18=$N49,$O$18&gt;$O49))),1,"")</f>
        <v/>
      </c>
      <c r="CB49" s="17" t="str">
        <f>IF(AND(Участники!$A49&lt;&gt;"",OR($N$19&gt;$N49,AND($N$19=$N49,$O$19&gt;$O49))),1,"")</f>
        <v/>
      </c>
      <c r="CC49" s="17" t="str">
        <f>IF(AND(Участники!$A49&lt;&gt;"",OR($N$20&gt;$N49,AND($N$20=$N49,$O$20&gt;$O49))),1,"")</f>
        <v/>
      </c>
      <c r="CD49" s="17" t="str">
        <f>IF(AND(Участники!$A49&lt;&gt;"",OR($N$21&gt;$N49,AND($N$21=$N49,$O$21&gt;$O49))),1,"")</f>
        <v/>
      </c>
      <c r="CE49" s="17" t="str">
        <f>IF(AND(Участники!$A49&lt;&gt;"",OR($N$22&gt;$N49,AND($N$22=$N49,$O$22&gt;$O49))),1,"")</f>
        <v/>
      </c>
      <c r="CF49" s="17" t="str">
        <f>IF(AND(Участники!$A49&lt;&gt;"",OR($N$23&gt;$N49,AND($N$23=$N49,$O$23&gt;$O49))),1,"")</f>
        <v/>
      </c>
      <c r="CG49" s="17" t="str">
        <f>IF(AND(Участники!$A49&lt;&gt;"",OR($N$24&gt;$N49,AND($N$24=$N49,$O$24&gt;$O49))),1,"")</f>
        <v/>
      </c>
      <c r="CH49" s="17" t="str">
        <f>IF(AND(Участники!$A49&lt;&gt;"",OR($N$25&gt;$N49,AND($N$25=$N49,$O$25&gt;$O49))),1,"")</f>
        <v/>
      </c>
      <c r="CI49" s="17" t="str">
        <f>IF(AND(Участники!$A49&lt;&gt;"",OR($N$26&gt;$N49,AND($N$26=$N49,$O$26&gt;$O49))),1,"")</f>
        <v/>
      </c>
      <c r="CJ49" s="17" t="str">
        <f>IF(AND(Участники!$A49&lt;&gt;"",OR($N$27&gt;$N49,AND($N$27=$N49,$O$27&gt;$O49))),1,"")</f>
        <v/>
      </c>
      <c r="CK49" s="17" t="str">
        <f>IF(AND(Участники!$A49&lt;&gt;"",OR($N$28&gt;$N49,AND($N$28=$N49,$O$28&gt;$O49))),1,"")</f>
        <v/>
      </c>
      <c r="CL49" s="17" t="str">
        <f>IF(AND(Участники!$A49&lt;&gt;"",OR($N$29&gt;$N49,AND($N$29=$N49,$O$29&gt;$O49))),1,"")</f>
        <v/>
      </c>
      <c r="CM49" s="17" t="str">
        <f>IF(AND(Участники!$A49&lt;&gt;"",OR($N$30&gt;$N49,AND($N$30=$N49,$O$30&gt;$O49))),1,"")</f>
        <v/>
      </c>
      <c r="CN49" s="17" t="str">
        <f>IF(AND(Участники!$A49&lt;&gt;"",OR($N$31&gt;$N49,AND($N$31=$N49,$O$31&gt;$O49))),1,"")</f>
        <v/>
      </c>
      <c r="CO49" s="17" t="str">
        <f>IF(AND(Участники!$A49&lt;&gt;"",OR($N$32&gt;$N49,AND($N$32=$N49,$O$32&gt;$O49))),1,"")</f>
        <v/>
      </c>
      <c r="CP49" s="17" t="str">
        <f>IF(AND(Участники!$A49&lt;&gt;"",OR($N$33&gt;$N49,AND($N$33=$N49,$O$33&gt;$O49))),1,"")</f>
        <v/>
      </c>
      <c r="CQ49" s="17" t="str">
        <f>IF(AND(Участники!$A49&lt;&gt;"",OR($N$34&gt;$N49,AND($N$34=$N49,$O$34&gt;$O49))),1,"")</f>
        <v/>
      </c>
      <c r="CR49" s="17" t="str">
        <f>IF(AND(Участники!$A49&lt;&gt;"",OR($N$35&gt;$N49,AND($N$35=$N49,$O$35&gt;$O49))),1,"")</f>
        <v/>
      </c>
      <c r="CS49" s="17" t="str">
        <f>IF(AND(Участники!$A49&lt;&gt;"",OR($N$36&gt;$N49,AND($N$36=$N49,$O$36&gt;$O49))),1,"")</f>
        <v/>
      </c>
      <c r="CT49" s="17" t="str">
        <f>IF(AND(Участники!$A49&lt;&gt;"",OR($N$37&gt;$N49,AND($N$37=$N49,$O$37&gt;$O49))),1,"")</f>
        <v/>
      </c>
      <c r="CU49" s="17" t="str">
        <f>IF(AND(Участники!$A49&lt;&gt;"",OR($N$38&gt;$N49,AND($N$38=$N49,$O$38&gt;$O49))),1,"")</f>
        <v/>
      </c>
      <c r="CV49" s="17" t="str">
        <f>IF(AND(Участники!$A49&lt;&gt;"",OR($N$39&gt;$N49,AND($N$39=$N49,$O$39&gt;$O49))),1,"")</f>
        <v/>
      </c>
      <c r="CW49" s="17" t="str">
        <f>IF(AND(Участники!$A49&lt;&gt;"",OR($N$40&gt;$N49,AND($N$40=$N49,$O$40&gt;$O49))),1,"")</f>
        <v/>
      </c>
      <c r="CX49" s="17" t="str">
        <f>IF(AND(Участники!$A49&lt;&gt;"",OR($N$41&gt;$N49,AND($N$41=$N49,$O$41&gt;$O49))),1,"")</f>
        <v/>
      </c>
      <c r="CY49" s="17" t="str">
        <f>IF(AND(Участники!$A49&lt;&gt;"",OR($N$42&gt;$N49,AND($N$42=$N49,$O$42&gt;$O49))),1,"")</f>
        <v/>
      </c>
      <c r="CZ49" s="17" t="str">
        <f>IF(AND(Участники!$A49&lt;&gt;"",OR($N$43&gt;$N49,AND($N$43=$N49,$O$43&gt;$O49))),1,"")</f>
        <v/>
      </c>
      <c r="DA49" s="17" t="str">
        <f>IF(AND(Участники!$A49&lt;&gt;"",OR($N$44&gt;$N49,AND($N$44=$N49,$O$44&gt;$O49))),1,"")</f>
        <v/>
      </c>
      <c r="DB49" s="17" t="str">
        <f>IF(AND(Участники!$A49&lt;&gt;"",OR($N$45&gt;$N49,AND($N$45=$N49,$O$45&gt;$O49))),1,"")</f>
        <v/>
      </c>
      <c r="DC49" s="17" t="str">
        <f>IF(AND(Участники!$A49&lt;&gt;"",OR($N$46&gt;$N49,AND($N$46=$N49,$O$46&gt;$O49))),1,"")</f>
        <v/>
      </c>
      <c r="DD49" s="17" t="str">
        <f>IF(AND(Участники!$A49&lt;&gt;"",OR($N$47&gt;$N49,AND($N$47=$N49,$O$47&gt;$O49))),1,"")</f>
        <v/>
      </c>
      <c r="DE49" s="17" t="str">
        <f>IF(AND(Участники!$A49&lt;&gt;"",OR($N$48&gt;$N49,AND($N$48=$N49,$O$48&gt;$O49))),1,"")</f>
        <v/>
      </c>
      <c r="DF49" s="16" t="str">
        <f>IF(AND(Участники!$A49&lt;&gt;"",OR($N$49&gt;$N49,AND($N$49=$N49,$O$49&gt;$O49))),1,"")</f>
        <v/>
      </c>
      <c r="DG49" s="17" t="str">
        <f>IF(AND(Участники!$A49&lt;&gt;"",OR($N$50&gt;$N49,AND($N$50=$N49,$O$50&gt;$O49))),1,"")</f>
        <v/>
      </c>
      <c r="DH49" s="17" t="str">
        <f>IF(AND(Участники!$A49&lt;&gt;"",OR($N$51&gt;$N49,AND($N$51=$N49,$O$51&gt;$O49))),1,"")</f>
        <v/>
      </c>
      <c r="DI49" s="17" t="str">
        <f>IF(AND(Участники!$A49&lt;&gt;"",OR($N$52&gt;$N49,AND($N$52=$N49,$O$52&gt;$O49))),1,"")</f>
        <v/>
      </c>
      <c r="DJ49" s="17" t="str">
        <f>IF(AND(Участники!$A49&lt;&gt;"",OR($N$53&gt;$N49,AND($N$53=$N49,$O$53&gt;$O49))),1,"")</f>
        <v/>
      </c>
      <c r="DK49" s="17" t="str">
        <f>IF(AND(Участники!$A49&lt;&gt;"",OR($N$54&gt;$N49,AND($N$54=$N49,$O$54&gt;$O49))),1,"")</f>
        <v/>
      </c>
      <c r="DL49" s="17" t="str">
        <f>IF(AND(Участники!$A49&lt;&gt;"",OR($N$55&gt;$N49,AND($N$55=$N49,$O$55&gt;$O49))),1,"")</f>
        <v/>
      </c>
      <c r="DM49" s="17" t="str">
        <f>IF(AND(Участники!$A49&lt;&gt;"",OR($N$56&gt;$N49,AND($N$56=$N49,$O$56&gt;$O49))),1,"")</f>
        <v/>
      </c>
      <c r="DN49" s="17" t="str">
        <f>IF(AND(Участники!$A49&lt;&gt;"",OR($N$57&gt;$N49,AND($N$57=$N49,$O$57&gt;$O49))),1,"")</f>
        <v/>
      </c>
      <c r="DO49" s="17" t="str">
        <f>IF(AND(Участники!$A49&lt;&gt;"",OR($N$58&gt;$N49,AND($N$58=$N49,$O$58&gt;$O49))),1,"")</f>
        <v/>
      </c>
      <c r="DP49" s="17" t="str">
        <f>IF(AND(Участники!$A49&lt;&gt;"",OR($N$59&gt;$N49,AND($N$59=$N49,$O$59&gt;$O49))),1,"")</f>
        <v/>
      </c>
      <c r="DQ49" s="17" t="str">
        <f>IF(AND(Участники!$A49&lt;&gt;"",OR($N$60&gt;$N49,AND($N$60=$N49,$O$60&gt;$O49))),1,"")</f>
        <v/>
      </c>
    </row>
    <row r="50" spans="1:121" x14ac:dyDescent="0.25">
      <c r="A50" s="30" t="str">
        <f>IF(Участники!A50="","",Участники!A50)</f>
        <v/>
      </c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31" t="str">
        <f>IF(Участники!A50="","",COUNTA(B50:M50))</f>
        <v/>
      </c>
      <c r="O50" s="31" t="str">
        <f>IF(Участники!A50="","",SUMPRODUCT(B$8:M$8,B110:M110))</f>
        <v/>
      </c>
      <c r="P50" s="31" t="str">
        <f>IF(Участники!A50="","",IF($BG$61+1=Участники!$B$6-DG$61,$BG$61+1,CONCATENATE($BG$61+1,"-",Участники!$B$6-DG$61)))</f>
        <v/>
      </c>
      <c r="T50" s="17" t="str">
        <f>IF(AND(Участники!$A50&lt;&gt;"",OR($N$11&lt;$N50,AND($N$11=$N50,$O$11&lt;$O50))),1,"")</f>
        <v/>
      </c>
      <c r="U50" s="17" t="str">
        <f>IF(AND(Участники!$A50&lt;&gt;"",OR($N$12&lt;$N50,AND($N$12=$N50,$O$12&lt;$O50))),1,"")</f>
        <v/>
      </c>
      <c r="V50" s="17" t="str">
        <f>IF(AND(Участники!$A50&lt;&gt;"",OR($N$13&lt;$N50,AND($N$13=$N50,$O$13&lt;$O50))),1,"")</f>
        <v/>
      </c>
      <c r="W50" s="17" t="str">
        <f>IF(AND(Участники!$A50&lt;&gt;"",OR($N$14&lt;$N50,AND($N$14=$N50,$O$14&lt;$O50))),1,"")</f>
        <v/>
      </c>
      <c r="X50" s="17" t="str">
        <f>IF(AND(Участники!$A50&lt;&gt;"",OR($N$15&lt;$N50,AND($N$15=$N50,$O$15&lt;$O50))),1,"")</f>
        <v/>
      </c>
      <c r="Y50" s="17" t="str">
        <f>IF(AND(Участники!$A50&lt;&gt;"",OR($N$16&lt;$N50,AND($N$16=$N50,$O$16&lt;$O50))),1,"")</f>
        <v/>
      </c>
      <c r="Z50" s="17" t="str">
        <f>IF(AND(Участники!$A50&lt;&gt;"",OR($N$17&lt;$N50,AND($N$17=$N50,$O$17&lt;$O50))),1,"")</f>
        <v/>
      </c>
      <c r="AA50" s="17" t="str">
        <f>IF(AND(Участники!$A50&lt;&gt;"",OR($N$18&lt;$N50,AND($N$18=$N50,$O$18&lt;$O50))),1,"")</f>
        <v/>
      </c>
      <c r="AB50" s="17" t="str">
        <f>IF(AND(Участники!$A50&lt;&gt;"",OR($N$19&lt;$N50,AND($N$19=$N50,$O$19&lt;$O50))),1,"")</f>
        <v/>
      </c>
      <c r="AC50" s="17" t="str">
        <f>IF(AND(Участники!$A50&lt;&gt;"",OR($N$20&lt;$N50,AND($N$20=$N50,$O$20&lt;$O50))),1,"")</f>
        <v/>
      </c>
      <c r="AD50" s="17" t="str">
        <f>IF(AND(Участники!$A50&lt;&gt;"",OR($N$21&lt;$N50,AND($N$21=$N50,$O$21&lt;$O50))),1,"")</f>
        <v/>
      </c>
      <c r="AE50" s="17" t="str">
        <f>IF(AND(Участники!$A50&lt;&gt;"",OR($N$22&lt;$N50,AND($N$22=$N50,$O$22&lt;$O50))),1,"")</f>
        <v/>
      </c>
      <c r="AF50" s="17" t="str">
        <f>IF(AND(Участники!$A50&lt;&gt;"",OR($N$23&lt;$N50,AND($N$23=$N50,$O$23&lt;$O50))),1,"")</f>
        <v/>
      </c>
      <c r="AG50" s="17" t="str">
        <f>IF(AND(Участники!$A50&lt;&gt;"",OR($N$24&lt;$N50,AND($N$24=$N50,$O$24&lt;$O50))),1,"")</f>
        <v/>
      </c>
      <c r="AH50" s="17" t="str">
        <f>IF(AND(Участники!$A50&lt;&gt;"",OR($N$25&lt;$N50,AND($N$25=$N50,$O$25&lt;$O50))),1,"")</f>
        <v/>
      </c>
      <c r="AI50" s="17" t="str">
        <f>IF(AND(Участники!$A50&lt;&gt;"",OR($N$26&lt;$N50,AND($N$26=$N50,$O$26&lt;$O50))),1,"")</f>
        <v/>
      </c>
      <c r="AJ50" s="17" t="str">
        <f>IF(AND(Участники!$A50&lt;&gt;"",OR($N$27&lt;$N50,AND($N$27=$N50,$O$27&lt;$O50))),1,"")</f>
        <v/>
      </c>
      <c r="AK50" s="17" t="str">
        <f>IF(AND(Участники!$A50&lt;&gt;"",OR($N$28&lt;$N50,AND($N$28=$N50,$O$28&lt;$O50))),1,"")</f>
        <v/>
      </c>
      <c r="AL50" s="17" t="str">
        <f>IF(AND(Участники!$A50&lt;&gt;"",OR($N$29&lt;$N50,AND($N$29=$N50,$O$29&lt;$O50))),1,"")</f>
        <v/>
      </c>
      <c r="AM50" s="17" t="str">
        <f>IF(AND(Участники!$A50&lt;&gt;"",OR($N$30&lt;$N50,AND($N$30=$N50,$O$30&lt;$O50))),1,"")</f>
        <v/>
      </c>
      <c r="AN50" s="17" t="str">
        <f>IF(AND(Участники!$A50&lt;&gt;"",OR($N$31&lt;$N50,AND($N$31=$N50,$O$31&lt;$O50))),1,"")</f>
        <v/>
      </c>
      <c r="AO50" s="17" t="str">
        <f>IF(AND(Участники!$A50&lt;&gt;"",OR($N$32&lt;$N50,AND($N$32=$N50,$O$32&lt;$O50))),1,"")</f>
        <v/>
      </c>
      <c r="AP50" s="17" t="str">
        <f>IF(AND(Участники!$A50&lt;&gt;"",OR($N$33&lt;$N50,AND($N$33=$N50,$O$33&lt;$O50))),1,"")</f>
        <v/>
      </c>
      <c r="AQ50" s="17" t="str">
        <f>IF(AND(Участники!$A50&lt;&gt;"",OR($N$34&lt;$N50,AND($N$34=$N50,$O$34&lt;$O50))),1,"")</f>
        <v/>
      </c>
      <c r="AR50" s="17" t="str">
        <f>IF(AND(Участники!$A50&lt;&gt;"",OR($N$35&lt;$N50,AND($N$35=$N50,$O$35&lt;$O50))),1,"")</f>
        <v/>
      </c>
      <c r="AS50" s="17" t="str">
        <f>IF(AND(Участники!$A50&lt;&gt;"",OR($N$36&lt;$N50,AND($N$36=$N50,$O$36&lt;$O50))),1,"")</f>
        <v/>
      </c>
      <c r="AT50" s="17" t="str">
        <f>IF(AND(Участники!$A50&lt;&gt;"",OR($N$37&lt;$N50,AND($N$37=$N50,$O$37&lt;$O50))),1,"")</f>
        <v/>
      </c>
      <c r="AU50" s="17" t="str">
        <f>IF(AND(Участники!$A50&lt;&gt;"",OR($N$38&lt;$N50,AND($N$38=$N50,$O$38&lt;$O50))),1,"")</f>
        <v/>
      </c>
      <c r="AV50" s="17" t="str">
        <f>IF(AND(Участники!$A50&lt;&gt;"",OR($N$39&lt;$N50,AND($N$39=$N50,$O$39&lt;$O50))),1,"")</f>
        <v/>
      </c>
      <c r="AW50" s="17" t="str">
        <f>IF(AND(Участники!$A50&lt;&gt;"",OR($N$40&lt;$N50,AND($N$40=$N50,$O$40&lt;$O50))),1,"")</f>
        <v/>
      </c>
      <c r="AX50" s="17" t="str">
        <f>IF(AND(Участники!$A50&lt;&gt;"",OR($N$41&lt;$N50,AND($N$41=$N50,$O$41&lt;$O50))),1,"")</f>
        <v/>
      </c>
      <c r="AY50" s="17" t="str">
        <f>IF(AND(Участники!$A50&lt;&gt;"",OR($N$42&lt;$N50,AND($N$42=$N50,$O$42&lt;$O50))),1,"")</f>
        <v/>
      </c>
      <c r="AZ50" s="17" t="str">
        <f>IF(AND(Участники!$A50&lt;&gt;"",OR($N$43&lt;$N50,AND($N$43=$N50,$O$43&lt;$O50))),1,"")</f>
        <v/>
      </c>
      <c r="BA50" s="17" t="str">
        <f>IF(AND(Участники!$A50&lt;&gt;"",OR($N$44&lt;$N50,AND($N$44=$N50,$O$44&lt;$O50))),1,"")</f>
        <v/>
      </c>
      <c r="BB50" s="17" t="str">
        <f>IF(AND(Участники!$A50&lt;&gt;"",OR($N$45&lt;$N50,AND($N$45=$N50,$O$45&lt;$O50))),1,"")</f>
        <v/>
      </c>
      <c r="BC50" s="17" t="str">
        <f>IF(AND(Участники!$A50&lt;&gt;"",OR($N$46&lt;$N50,AND($N$46=$N50,$O$46&lt;$O50))),1,"")</f>
        <v/>
      </c>
      <c r="BD50" s="17" t="str">
        <f>IF(AND(Участники!$A50&lt;&gt;"",OR($N$47&lt;$N50,AND($N$47=$N50,$O$47&lt;$O50))),1,"")</f>
        <v/>
      </c>
      <c r="BE50" s="17" t="str">
        <f>IF(AND(Участники!$A50&lt;&gt;"",OR($N$48&lt;$N50,AND($N$48=$N50,$O$48&lt;$O50))),1,"")</f>
        <v/>
      </c>
      <c r="BF50" s="17" t="str">
        <f>IF(AND(Участники!$A50&lt;&gt;"",OR($N$49&lt;$N50,AND($N$49=$N50,$O$49&lt;$O50))),1,"")</f>
        <v/>
      </c>
      <c r="BG50" s="16" t="str">
        <f>IF(AND(Участники!$A50&lt;&gt;"",OR($N$50&lt;$N50,AND($N$50=$N50,$O$50&lt;$O50))),1,"")</f>
        <v/>
      </c>
      <c r="BH50" s="17" t="str">
        <f>IF(AND(Участники!$A50&lt;&gt;"",OR($N$51&lt;$N50,AND($N$51=$N50,$O$51&lt;$O50))),1,"")</f>
        <v/>
      </c>
      <c r="BI50" s="17" t="str">
        <f>IF(AND(Участники!$A50&lt;&gt;"",OR($N$52&lt;$N50,AND($N$52=$N50,$O$52&lt;$O50))),1,"")</f>
        <v/>
      </c>
      <c r="BJ50" s="17" t="str">
        <f>IF(AND(Участники!$A50&lt;&gt;"",OR($N$53&lt;$N50,AND($N$53=$N50,$O$53&lt;$O50))),1,"")</f>
        <v/>
      </c>
      <c r="BK50" s="17" t="str">
        <f>IF(AND(Участники!$A50&lt;&gt;"",OR($N$54&lt;$N50,AND($N$54=$N50,$O$54&lt;$O50))),1,"")</f>
        <v/>
      </c>
      <c r="BL50" s="17" t="str">
        <f>IF(AND(Участники!$A50&lt;&gt;"",OR($N$55&lt;$N50,AND($N$55=$N50,$O$55&lt;$O50))),1,"")</f>
        <v/>
      </c>
      <c r="BM50" s="17" t="str">
        <f>IF(AND(Участники!$A50&lt;&gt;"",OR($N$56&lt;$N50,AND($N$56=$N50,$O$56&lt;$O50))),1,"")</f>
        <v/>
      </c>
      <c r="BN50" s="17" t="str">
        <f>IF(AND(Участники!$A50&lt;&gt;"",OR($N$57&lt;$N50,AND($N$57=$N50,$O$57&lt;$O50))),1,"")</f>
        <v/>
      </c>
      <c r="BO50" s="17" t="str">
        <f>IF(AND(Участники!$A50&lt;&gt;"",OR($N$58&lt;$N50,AND($N$58=$N50,$O$58&lt;$O50))),1,"")</f>
        <v/>
      </c>
      <c r="BP50" s="17" t="str">
        <f>IF(AND(Участники!$A50&lt;&gt;"",OR($N$59&lt;$N50,AND($N$59=$N50,$O$59&lt;$O50))),1,"")</f>
        <v/>
      </c>
      <c r="BQ50" s="17" t="str">
        <f>IF(AND(Участники!$A50&lt;&gt;"",OR($N$60&lt;$N50,AND($N$60=$N50,$O$60&lt;$O50))),1,"")</f>
        <v/>
      </c>
      <c r="BT50" s="17" t="str">
        <f>IF(AND(Участники!$A50&lt;&gt;"",OR($N$11&gt;$N50,AND($N$11=$N50,$O$11&gt;$O50))),1,"")</f>
        <v/>
      </c>
      <c r="BU50" s="17" t="str">
        <f>IF(AND(Участники!$A50&lt;&gt;"",OR($N$12&gt;$N50,AND($N$12=$N50,$O$12&gt;$O50))),1,"")</f>
        <v/>
      </c>
      <c r="BV50" s="17" t="str">
        <f>IF(AND(Участники!$A50&lt;&gt;"",OR($N$13&gt;$N50,AND($N$13=$N50,$O$13&gt;$O50))),1,"")</f>
        <v/>
      </c>
      <c r="BW50" s="17" t="str">
        <f>IF(AND(Участники!$A50&lt;&gt;"",OR($N$14&gt;$N50,AND($N$14=$N50,$O$14&gt;$O50))),1,"")</f>
        <v/>
      </c>
      <c r="BX50" s="17" t="str">
        <f>IF(AND(Участники!$A50&lt;&gt;"",OR($N$15&gt;$N50,AND($N$15=$N50,$O$15&gt;$O50))),1,"")</f>
        <v/>
      </c>
      <c r="BY50" s="17" t="str">
        <f>IF(AND(Участники!$A50&lt;&gt;"",OR($N$16&gt;$N50,AND($N$16=$N50,$O$16&gt;$O50))),1,"")</f>
        <v/>
      </c>
      <c r="BZ50" s="17" t="str">
        <f>IF(AND(Участники!$A50&lt;&gt;"",OR($N$17&gt;$N50,AND($N$17=$N50,$O$17&gt;$O50))),1,"")</f>
        <v/>
      </c>
      <c r="CA50" s="17" t="str">
        <f>IF(AND(Участники!$A50&lt;&gt;"",OR($N$18&gt;$N50,AND($N$18=$N50,$O$18&gt;$O50))),1,"")</f>
        <v/>
      </c>
      <c r="CB50" s="17" t="str">
        <f>IF(AND(Участники!$A50&lt;&gt;"",OR($N$19&gt;$N50,AND($N$19=$N50,$O$19&gt;$O50))),1,"")</f>
        <v/>
      </c>
      <c r="CC50" s="17" t="str">
        <f>IF(AND(Участники!$A50&lt;&gt;"",OR($N$20&gt;$N50,AND($N$20=$N50,$O$20&gt;$O50))),1,"")</f>
        <v/>
      </c>
      <c r="CD50" s="17" t="str">
        <f>IF(AND(Участники!$A50&lt;&gt;"",OR($N$21&gt;$N50,AND($N$21=$N50,$O$21&gt;$O50))),1,"")</f>
        <v/>
      </c>
      <c r="CE50" s="17" t="str">
        <f>IF(AND(Участники!$A50&lt;&gt;"",OR($N$22&gt;$N50,AND($N$22=$N50,$O$22&gt;$O50))),1,"")</f>
        <v/>
      </c>
      <c r="CF50" s="17" t="str">
        <f>IF(AND(Участники!$A50&lt;&gt;"",OR($N$23&gt;$N50,AND($N$23=$N50,$O$23&gt;$O50))),1,"")</f>
        <v/>
      </c>
      <c r="CG50" s="17" t="str">
        <f>IF(AND(Участники!$A50&lt;&gt;"",OR($N$24&gt;$N50,AND($N$24=$N50,$O$24&gt;$O50))),1,"")</f>
        <v/>
      </c>
      <c r="CH50" s="17" t="str">
        <f>IF(AND(Участники!$A50&lt;&gt;"",OR($N$25&gt;$N50,AND($N$25=$N50,$O$25&gt;$O50))),1,"")</f>
        <v/>
      </c>
      <c r="CI50" s="17" t="str">
        <f>IF(AND(Участники!$A50&lt;&gt;"",OR($N$26&gt;$N50,AND($N$26=$N50,$O$26&gt;$O50))),1,"")</f>
        <v/>
      </c>
      <c r="CJ50" s="17" t="str">
        <f>IF(AND(Участники!$A50&lt;&gt;"",OR($N$27&gt;$N50,AND($N$27=$N50,$O$27&gt;$O50))),1,"")</f>
        <v/>
      </c>
      <c r="CK50" s="17" t="str">
        <f>IF(AND(Участники!$A50&lt;&gt;"",OR($N$28&gt;$N50,AND($N$28=$N50,$O$28&gt;$O50))),1,"")</f>
        <v/>
      </c>
      <c r="CL50" s="17" t="str">
        <f>IF(AND(Участники!$A50&lt;&gt;"",OR($N$29&gt;$N50,AND($N$29=$N50,$O$29&gt;$O50))),1,"")</f>
        <v/>
      </c>
      <c r="CM50" s="17" t="str">
        <f>IF(AND(Участники!$A50&lt;&gt;"",OR($N$30&gt;$N50,AND($N$30=$N50,$O$30&gt;$O50))),1,"")</f>
        <v/>
      </c>
      <c r="CN50" s="17" t="str">
        <f>IF(AND(Участники!$A50&lt;&gt;"",OR($N$31&gt;$N50,AND($N$31=$N50,$O$31&gt;$O50))),1,"")</f>
        <v/>
      </c>
      <c r="CO50" s="17" t="str">
        <f>IF(AND(Участники!$A50&lt;&gt;"",OR($N$32&gt;$N50,AND($N$32=$N50,$O$32&gt;$O50))),1,"")</f>
        <v/>
      </c>
      <c r="CP50" s="17" t="str">
        <f>IF(AND(Участники!$A50&lt;&gt;"",OR($N$33&gt;$N50,AND($N$33=$N50,$O$33&gt;$O50))),1,"")</f>
        <v/>
      </c>
      <c r="CQ50" s="17" t="str">
        <f>IF(AND(Участники!$A50&lt;&gt;"",OR($N$34&gt;$N50,AND($N$34=$N50,$O$34&gt;$O50))),1,"")</f>
        <v/>
      </c>
      <c r="CR50" s="17" t="str">
        <f>IF(AND(Участники!$A50&lt;&gt;"",OR($N$35&gt;$N50,AND($N$35=$N50,$O$35&gt;$O50))),1,"")</f>
        <v/>
      </c>
      <c r="CS50" s="17" t="str">
        <f>IF(AND(Участники!$A50&lt;&gt;"",OR($N$36&gt;$N50,AND($N$36=$N50,$O$36&gt;$O50))),1,"")</f>
        <v/>
      </c>
      <c r="CT50" s="17" t="str">
        <f>IF(AND(Участники!$A50&lt;&gt;"",OR($N$37&gt;$N50,AND($N$37=$N50,$O$37&gt;$O50))),1,"")</f>
        <v/>
      </c>
      <c r="CU50" s="17" t="str">
        <f>IF(AND(Участники!$A50&lt;&gt;"",OR($N$38&gt;$N50,AND($N$38=$N50,$O$38&gt;$O50))),1,"")</f>
        <v/>
      </c>
      <c r="CV50" s="17" t="str">
        <f>IF(AND(Участники!$A50&lt;&gt;"",OR($N$39&gt;$N50,AND($N$39=$N50,$O$39&gt;$O50))),1,"")</f>
        <v/>
      </c>
      <c r="CW50" s="17" t="str">
        <f>IF(AND(Участники!$A50&lt;&gt;"",OR($N$40&gt;$N50,AND($N$40=$N50,$O$40&gt;$O50))),1,"")</f>
        <v/>
      </c>
      <c r="CX50" s="17" t="str">
        <f>IF(AND(Участники!$A50&lt;&gt;"",OR($N$41&gt;$N50,AND($N$41=$N50,$O$41&gt;$O50))),1,"")</f>
        <v/>
      </c>
      <c r="CY50" s="17" t="str">
        <f>IF(AND(Участники!$A50&lt;&gt;"",OR($N$42&gt;$N50,AND($N$42=$N50,$O$42&gt;$O50))),1,"")</f>
        <v/>
      </c>
      <c r="CZ50" s="17" t="str">
        <f>IF(AND(Участники!$A50&lt;&gt;"",OR($N$43&gt;$N50,AND($N$43=$N50,$O$43&gt;$O50))),1,"")</f>
        <v/>
      </c>
      <c r="DA50" s="17" t="str">
        <f>IF(AND(Участники!$A50&lt;&gt;"",OR($N$44&gt;$N50,AND($N$44=$N50,$O$44&gt;$O50))),1,"")</f>
        <v/>
      </c>
      <c r="DB50" s="17" t="str">
        <f>IF(AND(Участники!$A50&lt;&gt;"",OR($N$45&gt;$N50,AND($N$45=$N50,$O$45&gt;$O50))),1,"")</f>
        <v/>
      </c>
      <c r="DC50" s="17" t="str">
        <f>IF(AND(Участники!$A50&lt;&gt;"",OR($N$46&gt;$N50,AND($N$46=$N50,$O$46&gt;$O50))),1,"")</f>
        <v/>
      </c>
      <c r="DD50" s="17" t="str">
        <f>IF(AND(Участники!$A50&lt;&gt;"",OR($N$47&gt;$N50,AND($N$47=$N50,$O$47&gt;$O50))),1,"")</f>
        <v/>
      </c>
      <c r="DE50" s="17" t="str">
        <f>IF(AND(Участники!$A50&lt;&gt;"",OR($N$48&gt;$N50,AND($N$48=$N50,$O$48&gt;$O50))),1,"")</f>
        <v/>
      </c>
      <c r="DF50" s="17" t="str">
        <f>IF(AND(Участники!$A50&lt;&gt;"",OR($N$49&gt;$N50,AND($N$49=$N50,$O$49&gt;$O50))),1,"")</f>
        <v/>
      </c>
      <c r="DG50" s="16" t="str">
        <f>IF(AND(Участники!$A50&lt;&gt;"",OR($N$50&gt;$N50,AND($N$50=$N50,$O$50&gt;$O50))),1,"")</f>
        <v/>
      </c>
      <c r="DH50" s="17" t="str">
        <f>IF(AND(Участники!$A50&lt;&gt;"",OR($N$51&gt;$N50,AND($N$51=$N50,$O$51&gt;$O50))),1,"")</f>
        <v/>
      </c>
      <c r="DI50" s="17" t="str">
        <f>IF(AND(Участники!$A50&lt;&gt;"",OR($N$52&gt;$N50,AND($N$52=$N50,$O$52&gt;$O50))),1,"")</f>
        <v/>
      </c>
      <c r="DJ50" s="17" t="str">
        <f>IF(AND(Участники!$A50&lt;&gt;"",OR($N$53&gt;$N50,AND($N$53=$N50,$O$53&gt;$O50))),1,"")</f>
        <v/>
      </c>
      <c r="DK50" s="17" t="str">
        <f>IF(AND(Участники!$A50&lt;&gt;"",OR($N$54&gt;$N50,AND($N$54=$N50,$O$54&gt;$O50))),1,"")</f>
        <v/>
      </c>
      <c r="DL50" s="17" t="str">
        <f>IF(AND(Участники!$A50&lt;&gt;"",OR($N$55&gt;$N50,AND($N$55=$N50,$O$55&gt;$O50))),1,"")</f>
        <v/>
      </c>
      <c r="DM50" s="17" t="str">
        <f>IF(AND(Участники!$A50&lt;&gt;"",OR($N$56&gt;$N50,AND($N$56=$N50,$O$56&gt;$O50))),1,"")</f>
        <v/>
      </c>
      <c r="DN50" s="17" t="str">
        <f>IF(AND(Участники!$A50&lt;&gt;"",OR($N$57&gt;$N50,AND($N$57=$N50,$O$57&gt;$O50))),1,"")</f>
        <v/>
      </c>
      <c r="DO50" s="17" t="str">
        <f>IF(AND(Участники!$A50&lt;&gt;"",OR($N$58&gt;$N50,AND($N$58=$N50,$O$58&gt;$O50))),1,"")</f>
        <v/>
      </c>
      <c r="DP50" s="17" t="str">
        <f>IF(AND(Участники!$A50&lt;&gt;"",OR($N$59&gt;$N50,AND($N$59=$N50,$O$59&gt;$O50))),1,"")</f>
        <v/>
      </c>
      <c r="DQ50" s="17" t="str">
        <f>IF(AND(Участники!$A50&lt;&gt;"",OR($N$60&gt;$N50,AND($N$60=$N50,$O$60&gt;$O50))),1,"")</f>
        <v/>
      </c>
    </row>
    <row r="51" spans="1:121" x14ac:dyDescent="0.25">
      <c r="A51" s="32" t="str">
        <f>IF(Участники!A51="","",Участники!A51)</f>
        <v/>
      </c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15" t="str">
        <f>IF(Участники!A51="","",COUNTA(B51:M51))</f>
        <v/>
      </c>
      <c r="O51" s="15" t="str">
        <f>IF(Участники!A51="","",SUMPRODUCT(B$8:M$8,B111:M111))</f>
        <v/>
      </c>
      <c r="P51" s="15" t="str">
        <f>IF(Участники!A51="","",IF($BH$61+1=Участники!$B$6-DH$61,$BH$61+1,CONCATENATE($BH$61+1,"-",Участники!$B$6-DH$61)))</f>
        <v/>
      </c>
      <c r="T51" s="17" t="str">
        <f>IF(AND(Участники!$A51&lt;&gt;"",OR($N$11&lt;$N51,AND($N$11=$N51,$O$11&lt;$O51))),1,"")</f>
        <v/>
      </c>
      <c r="U51" s="17" t="str">
        <f>IF(AND(Участники!$A51&lt;&gt;"",OR($N$12&lt;$N51,AND($N$12=$N51,$O$12&lt;$O51))),1,"")</f>
        <v/>
      </c>
      <c r="V51" s="17" t="str">
        <f>IF(AND(Участники!$A51&lt;&gt;"",OR($N$13&lt;$N51,AND($N$13=$N51,$O$13&lt;$O51))),1,"")</f>
        <v/>
      </c>
      <c r="W51" s="17" t="str">
        <f>IF(AND(Участники!$A51&lt;&gt;"",OR($N$14&lt;$N51,AND($N$14=$N51,$O$14&lt;$O51))),1,"")</f>
        <v/>
      </c>
      <c r="X51" s="17" t="str">
        <f>IF(AND(Участники!$A51&lt;&gt;"",OR($N$15&lt;$N51,AND($N$15=$N51,$O$15&lt;$O51))),1,"")</f>
        <v/>
      </c>
      <c r="Y51" s="17" t="str">
        <f>IF(AND(Участники!$A51&lt;&gt;"",OR($N$16&lt;$N51,AND($N$16=$N51,$O$16&lt;$O51))),1,"")</f>
        <v/>
      </c>
      <c r="Z51" s="17" t="str">
        <f>IF(AND(Участники!$A51&lt;&gt;"",OR($N$17&lt;$N51,AND($N$17=$N51,$O$17&lt;$O51))),1,"")</f>
        <v/>
      </c>
      <c r="AA51" s="17" t="str">
        <f>IF(AND(Участники!$A51&lt;&gt;"",OR($N$18&lt;$N51,AND($N$18=$N51,$O$18&lt;$O51))),1,"")</f>
        <v/>
      </c>
      <c r="AB51" s="17" t="str">
        <f>IF(AND(Участники!$A51&lt;&gt;"",OR($N$19&lt;$N51,AND($N$19=$N51,$O$19&lt;$O51))),1,"")</f>
        <v/>
      </c>
      <c r="AC51" s="17" t="str">
        <f>IF(AND(Участники!$A51&lt;&gt;"",OR($N$20&lt;$N51,AND($N$20=$N51,$O$20&lt;$O51))),1,"")</f>
        <v/>
      </c>
      <c r="AD51" s="17" t="str">
        <f>IF(AND(Участники!$A51&lt;&gt;"",OR($N$21&lt;$N51,AND($N$21=$N51,$O$21&lt;$O51))),1,"")</f>
        <v/>
      </c>
      <c r="AE51" s="17" t="str">
        <f>IF(AND(Участники!$A51&lt;&gt;"",OR($N$22&lt;$N51,AND($N$22=$N51,$O$22&lt;$O51))),1,"")</f>
        <v/>
      </c>
      <c r="AF51" s="17" t="str">
        <f>IF(AND(Участники!$A51&lt;&gt;"",OR($N$23&lt;$N51,AND($N$23=$N51,$O$23&lt;$O51))),1,"")</f>
        <v/>
      </c>
      <c r="AG51" s="17" t="str">
        <f>IF(AND(Участники!$A51&lt;&gt;"",OR($N$24&lt;$N51,AND($N$24=$N51,$O$24&lt;$O51))),1,"")</f>
        <v/>
      </c>
      <c r="AH51" s="17" t="str">
        <f>IF(AND(Участники!$A51&lt;&gt;"",OR($N$25&lt;$N51,AND($N$25=$N51,$O$25&lt;$O51))),1,"")</f>
        <v/>
      </c>
      <c r="AI51" s="17" t="str">
        <f>IF(AND(Участники!$A51&lt;&gt;"",OR($N$26&lt;$N51,AND($N$26=$N51,$O$26&lt;$O51))),1,"")</f>
        <v/>
      </c>
      <c r="AJ51" s="17" t="str">
        <f>IF(AND(Участники!$A51&lt;&gt;"",OR($N$27&lt;$N51,AND($N$27=$N51,$O$27&lt;$O51))),1,"")</f>
        <v/>
      </c>
      <c r="AK51" s="17" t="str">
        <f>IF(AND(Участники!$A51&lt;&gt;"",OR($N$28&lt;$N51,AND($N$28=$N51,$O$28&lt;$O51))),1,"")</f>
        <v/>
      </c>
      <c r="AL51" s="17" t="str">
        <f>IF(AND(Участники!$A51&lt;&gt;"",OR($N$29&lt;$N51,AND($N$29=$N51,$O$29&lt;$O51))),1,"")</f>
        <v/>
      </c>
      <c r="AM51" s="17" t="str">
        <f>IF(AND(Участники!$A51&lt;&gt;"",OR($N$30&lt;$N51,AND($N$30=$N51,$O$30&lt;$O51))),1,"")</f>
        <v/>
      </c>
      <c r="AN51" s="17" t="str">
        <f>IF(AND(Участники!$A51&lt;&gt;"",OR($N$31&lt;$N51,AND($N$31=$N51,$O$31&lt;$O51))),1,"")</f>
        <v/>
      </c>
      <c r="AO51" s="17" t="str">
        <f>IF(AND(Участники!$A51&lt;&gt;"",OR($N$32&lt;$N51,AND($N$32=$N51,$O$32&lt;$O51))),1,"")</f>
        <v/>
      </c>
      <c r="AP51" s="17" t="str">
        <f>IF(AND(Участники!$A51&lt;&gt;"",OR($N$33&lt;$N51,AND($N$33=$N51,$O$33&lt;$O51))),1,"")</f>
        <v/>
      </c>
      <c r="AQ51" s="17" t="str">
        <f>IF(AND(Участники!$A51&lt;&gt;"",OR($N$34&lt;$N51,AND($N$34=$N51,$O$34&lt;$O51))),1,"")</f>
        <v/>
      </c>
      <c r="AR51" s="17" t="str">
        <f>IF(AND(Участники!$A51&lt;&gt;"",OR($N$35&lt;$N51,AND($N$35=$N51,$O$35&lt;$O51))),1,"")</f>
        <v/>
      </c>
      <c r="AS51" s="17" t="str">
        <f>IF(AND(Участники!$A51&lt;&gt;"",OR($N$36&lt;$N51,AND($N$36=$N51,$O$36&lt;$O51))),1,"")</f>
        <v/>
      </c>
      <c r="AT51" s="17" t="str">
        <f>IF(AND(Участники!$A51&lt;&gt;"",OR($N$37&lt;$N51,AND($N$37=$N51,$O$37&lt;$O51))),1,"")</f>
        <v/>
      </c>
      <c r="AU51" s="17" t="str">
        <f>IF(AND(Участники!$A51&lt;&gt;"",OR($N$38&lt;$N51,AND($N$38=$N51,$O$38&lt;$O51))),1,"")</f>
        <v/>
      </c>
      <c r="AV51" s="17" t="str">
        <f>IF(AND(Участники!$A51&lt;&gt;"",OR($N$39&lt;$N51,AND($N$39=$N51,$O$39&lt;$O51))),1,"")</f>
        <v/>
      </c>
      <c r="AW51" s="17" t="str">
        <f>IF(AND(Участники!$A51&lt;&gt;"",OR($N$40&lt;$N51,AND($N$40=$N51,$O$40&lt;$O51))),1,"")</f>
        <v/>
      </c>
      <c r="AX51" s="17" t="str">
        <f>IF(AND(Участники!$A51&lt;&gt;"",OR($N$41&lt;$N51,AND($N$41=$N51,$O$41&lt;$O51))),1,"")</f>
        <v/>
      </c>
      <c r="AY51" s="17" t="str">
        <f>IF(AND(Участники!$A51&lt;&gt;"",OR($N$42&lt;$N51,AND($N$42=$N51,$O$42&lt;$O51))),1,"")</f>
        <v/>
      </c>
      <c r="AZ51" s="17" t="str">
        <f>IF(AND(Участники!$A51&lt;&gt;"",OR($N$43&lt;$N51,AND($N$43=$N51,$O$43&lt;$O51))),1,"")</f>
        <v/>
      </c>
      <c r="BA51" s="17" t="str">
        <f>IF(AND(Участники!$A51&lt;&gt;"",OR($N$44&lt;$N51,AND($N$44=$N51,$O$44&lt;$O51))),1,"")</f>
        <v/>
      </c>
      <c r="BB51" s="17" t="str">
        <f>IF(AND(Участники!$A51&lt;&gt;"",OR($N$45&lt;$N51,AND($N$45=$N51,$O$45&lt;$O51))),1,"")</f>
        <v/>
      </c>
      <c r="BC51" s="17" t="str">
        <f>IF(AND(Участники!$A51&lt;&gt;"",OR($N$46&lt;$N51,AND($N$46=$N51,$O$46&lt;$O51))),1,"")</f>
        <v/>
      </c>
      <c r="BD51" s="17" t="str">
        <f>IF(AND(Участники!$A51&lt;&gt;"",OR($N$47&lt;$N51,AND($N$47=$N51,$O$47&lt;$O51))),1,"")</f>
        <v/>
      </c>
      <c r="BE51" s="17" t="str">
        <f>IF(AND(Участники!$A51&lt;&gt;"",OR($N$48&lt;$N51,AND($N$48=$N51,$O$48&lt;$O51))),1,"")</f>
        <v/>
      </c>
      <c r="BF51" s="17" t="str">
        <f>IF(AND(Участники!$A51&lt;&gt;"",OR($N$49&lt;$N51,AND($N$49=$N51,$O$49&lt;$O51))),1,"")</f>
        <v/>
      </c>
      <c r="BG51" s="17" t="str">
        <f>IF(AND(Участники!$A51&lt;&gt;"",OR($N$50&lt;$N51,AND($N$50=$N51,$O$50&lt;$O51))),1,"")</f>
        <v/>
      </c>
      <c r="BH51" s="16" t="str">
        <f>IF(AND(Участники!$A51&lt;&gt;"",OR($N$51&lt;$N51,AND($N$51=$N51,$O$51&lt;$O51))),1,"")</f>
        <v/>
      </c>
      <c r="BI51" s="17" t="str">
        <f>IF(AND(Участники!$A51&lt;&gt;"",OR($N$52&lt;$N51,AND($N$52=$N51,$O$52&lt;$O51))),1,"")</f>
        <v/>
      </c>
      <c r="BJ51" s="17" t="str">
        <f>IF(AND(Участники!$A51&lt;&gt;"",OR($N$53&lt;$N51,AND($N$53=$N51,$O$53&lt;$O51))),1,"")</f>
        <v/>
      </c>
      <c r="BK51" s="17" t="str">
        <f>IF(AND(Участники!$A51&lt;&gt;"",OR($N$54&lt;$N51,AND($N$54=$N51,$O$54&lt;$O51))),1,"")</f>
        <v/>
      </c>
      <c r="BL51" s="17" t="str">
        <f>IF(AND(Участники!$A51&lt;&gt;"",OR($N$55&lt;$N51,AND($N$55=$N51,$O$55&lt;$O51))),1,"")</f>
        <v/>
      </c>
      <c r="BM51" s="17" t="str">
        <f>IF(AND(Участники!$A51&lt;&gt;"",OR($N$56&lt;$N51,AND($N$56=$N51,$O$56&lt;$O51))),1,"")</f>
        <v/>
      </c>
      <c r="BN51" s="17" t="str">
        <f>IF(AND(Участники!$A51&lt;&gt;"",OR($N$57&lt;$N51,AND($N$57=$N51,$O$57&lt;$O51))),1,"")</f>
        <v/>
      </c>
      <c r="BO51" s="17" t="str">
        <f>IF(AND(Участники!$A51&lt;&gt;"",OR($N$58&lt;$N51,AND($N$58=$N51,$O$58&lt;$O51))),1,"")</f>
        <v/>
      </c>
      <c r="BP51" s="17" t="str">
        <f>IF(AND(Участники!$A51&lt;&gt;"",OR($N$59&lt;$N51,AND($N$59=$N51,$O$59&lt;$O51))),1,"")</f>
        <v/>
      </c>
      <c r="BQ51" s="17" t="str">
        <f>IF(AND(Участники!$A51&lt;&gt;"",OR($N$60&lt;$N51,AND($N$60=$N51,$O$60&lt;$O51))),1,"")</f>
        <v/>
      </c>
      <c r="BT51" s="17" t="str">
        <f>IF(AND(Участники!$A51&lt;&gt;"",OR($N$11&gt;$N51,AND($N$11=$N51,$O$11&gt;$O51))),1,"")</f>
        <v/>
      </c>
      <c r="BU51" s="17" t="str">
        <f>IF(AND(Участники!$A51&lt;&gt;"",OR($N$12&gt;$N51,AND($N$12=$N51,$O$12&gt;$O51))),1,"")</f>
        <v/>
      </c>
      <c r="BV51" s="17" t="str">
        <f>IF(AND(Участники!$A51&lt;&gt;"",OR($N$13&gt;$N51,AND($N$13=$N51,$O$13&gt;$O51))),1,"")</f>
        <v/>
      </c>
      <c r="BW51" s="17" t="str">
        <f>IF(AND(Участники!$A51&lt;&gt;"",OR($N$14&gt;$N51,AND($N$14=$N51,$O$14&gt;$O51))),1,"")</f>
        <v/>
      </c>
      <c r="BX51" s="17" t="str">
        <f>IF(AND(Участники!$A51&lt;&gt;"",OR($N$15&gt;$N51,AND($N$15=$N51,$O$15&gt;$O51))),1,"")</f>
        <v/>
      </c>
      <c r="BY51" s="17" t="str">
        <f>IF(AND(Участники!$A51&lt;&gt;"",OR($N$16&gt;$N51,AND($N$16=$N51,$O$16&gt;$O51))),1,"")</f>
        <v/>
      </c>
      <c r="BZ51" s="17" t="str">
        <f>IF(AND(Участники!$A51&lt;&gt;"",OR($N$17&gt;$N51,AND($N$17=$N51,$O$17&gt;$O51))),1,"")</f>
        <v/>
      </c>
      <c r="CA51" s="17" t="str">
        <f>IF(AND(Участники!$A51&lt;&gt;"",OR($N$18&gt;$N51,AND($N$18=$N51,$O$18&gt;$O51))),1,"")</f>
        <v/>
      </c>
      <c r="CB51" s="17" t="str">
        <f>IF(AND(Участники!$A51&lt;&gt;"",OR($N$19&gt;$N51,AND($N$19=$N51,$O$19&gt;$O51))),1,"")</f>
        <v/>
      </c>
      <c r="CC51" s="17" t="str">
        <f>IF(AND(Участники!$A51&lt;&gt;"",OR($N$20&gt;$N51,AND($N$20=$N51,$O$20&gt;$O51))),1,"")</f>
        <v/>
      </c>
      <c r="CD51" s="17" t="str">
        <f>IF(AND(Участники!$A51&lt;&gt;"",OR($N$21&gt;$N51,AND($N$21=$N51,$O$21&gt;$O51))),1,"")</f>
        <v/>
      </c>
      <c r="CE51" s="17" t="str">
        <f>IF(AND(Участники!$A51&lt;&gt;"",OR($N$22&gt;$N51,AND($N$22=$N51,$O$22&gt;$O51))),1,"")</f>
        <v/>
      </c>
      <c r="CF51" s="17" t="str">
        <f>IF(AND(Участники!$A51&lt;&gt;"",OR($N$23&gt;$N51,AND($N$23=$N51,$O$23&gt;$O51))),1,"")</f>
        <v/>
      </c>
      <c r="CG51" s="17" t="str">
        <f>IF(AND(Участники!$A51&lt;&gt;"",OR($N$24&gt;$N51,AND($N$24=$N51,$O$24&gt;$O51))),1,"")</f>
        <v/>
      </c>
      <c r="CH51" s="17" t="str">
        <f>IF(AND(Участники!$A51&lt;&gt;"",OR($N$25&gt;$N51,AND($N$25=$N51,$O$25&gt;$O51))),1,"")</f>
        <v/>
      </c>
      <c r="CI51" s="17" t="str">
        <f>IF(AND(Участники!$A51&lt;&gt;"",OR($N$26&gt;$N51,AND($N$26=$N51,$O$26&gt;$O51))),1,"")</f>
        <v/>
      </c>
      <c r="CJ51" s="17" t="str">
        <f>IF(AND(Участники!$A51&lt;&gt;"",OR($N$27&gt;$N51,AND($N$27=$N51,$O$27&gt;$O51))),1,"")</f>
        <v/>
      </c>
      <c r="CK51" s="17" t="str">
        <f>IF(AND(Участники!$A51&lt;&gt;"",OR($N$28&gt;$N51,AND($N$28=$N51,$O$28&gt;$O51))),1,"")</f>
        <v/>
      </c>
      <c r="CL51" s="17" t="str">
        <f>IF(AND(Участники!$A51&lt;&gt;"",OR($N$29&gt;$N51,AND($N$29=$N51,$O$29&gt;$O51))),1,"")</f>
        <v/>
      </c>
      <c r="CM51" s="17" t="str">
        <f>IF(AND(Участники!$A51&lt;&gt;"",OR($N$30&gt;$N51,AND($N$30=$N51,$O$30&gt;$O51))),1,"")</f>
        <v/>
      </c>
      <c r="CN51" s="17" t="str">
        <f>IF(AND(Участники!$A51&lt;&gt;"",OR($N$31&gt;$N51,AND($N$31=$N51,$O$31&gt;$O51))),1,"")</f>
        <v/>
      </c>
      <c r="CO51" s="17" t="str">
        <f>IF(AND(Участники!$A51&lt;&gt;"",OR($N$32&gt;$N51,AND($N$32=$N51,$O$32&gt;$O51))),1,"")</f>
        <v/>
      </c>
      <c r="CP51" s="17" t="str">
        <f>IF(AND(Участники!$A51&lt;&gt;"",OR($N$33&gt;$N51,AND($N$33=$N51,$O$33&gt;$O51))),1,"")</f>
        <v/>
      </c>
      <c r="CQ51" s="17" t="str">
        <f>IF(AND(Участники!$A51&lt;&gt;"",OR($N$34&gt;$N51,AND($N$34=$N51,$O$34&gt;$O51))),1,"")</f>
        <v/>
      </c>
      <c r="CR51" s="17" t="str">
        <f>IF(AND(Участники!$A51&lt;&gt;"",OR($N$35&gt;$N51,AND($N$35=$N51,$O$35&gt;$O51))),1,"")</f>
        <v/>
      </c>
      <c r="CS51" s="17" t="str">
        <f>IF(AND(Участники!$A51&lt;&gt;"",OR($N$36&gt;$N51,AND($N$36=$N51,$O$36&gt;$O51))),1,"")</f>
        <v/>
      </c>
      <c r="CT51" s="17" t="str">
        <f>IF(AND(Участники!$A51&lt;&gt;"",OR($N$37&gt;$N51,AND($N$37=$N51,$O$37&gt;$O51))),1,"")</f>
        <v/>
      </c>
      <c r="CU51" s="17" t="str">
        <f>IF(AND(Участники!$A51&lt;&gt;"",OR($N$38&gt;$N51,AND($N$38=$N51,$O$38&gt;$O51))),1,"")</f>
        <v/>
      </c>
      <c r="CV51" s="17" t="str">
        <f>IF(AND(Участники!$A51&lt;&gt;"",OR($N$39&gt;$N51,AND($N$39=$N51,$O$39&gt;$O51))),1,"")</f>
        <v/>
      </c>
      <c r="CW51" s="17" t="str">
        <f>IF(AND(Участники!$A51&lt;&gt;"",OR($N$40&gt;$N51,AND($N$40=$N51,$O$40&gt;$O51))),1,"")</f>
        <v/>
      </c>
      <c r="CX51" s="17" t="str">
        <f>IF(AND(Участники!$A51&lt;&gt;"",OR($N$41&gt;$N51,AND($N$41=$N51,$O$41&gt;$O51))),1,"")</f>
        <v/>
      </c>
      <c r="CY51" s="17" t="str">
        <f>IF(AND(Участники!$A51&lt;&gt;"",OR($N$42&gt;$N51,AND($N$42=$N51,$O$42&gt;$O51))),1,"")</f>
        <v/>
      </c>
      <c r="CZ51" s="17" t="str">
        <f>IF(AND(Участники!$A51&lt;&gt;"",OR($N$43&gt;$N51,AND($N$43=$N51,$O$43&gt;$O51))),1,"")</f>
        <v/>
      </c>
      <c r="DA51" s="17" t="str">
        <f>IF(AND(Участники!$A51&lt;&gt;"",OR($N$44&gt;$N51,AND($N$44=$N51,$O$44&gt;$O51))),1,"")</f>
        <v/>
      </c>
      <c r="DB51" s="17" t="str">
        <f>IF(AND(Участники!$A51&lt;&gt;"",OR($N$45&gt;$N51,AND($N$45=$N51,$O$45&gt;$O51))),1,"")</f>
        <v/>
      </c>
      <c r="DC51" s="17" t="str">
        <f>IF(AND(Участники!$A51&lt;&gt;"",OR($N$46&gt;$N51,AND($N$46=$N51,$O$46&gt;$O51))),1,"")</f>
        <v/>
      </c>
      <c r="DD51" s="17" t="str">
        <f>IF(AND(Участники!$A51&lt;&gt;"",OR($N$47&gt;$N51,AND($N$47=$N51,$O$47&gt;$O51))),1,"")</f>
        <v/>
      </c>
      <c r="DE51" s="17" t="str">
        <f>IF(AND(Участники!$A51&lt;&gt;"",OR($N$48&gt;$N51,AND($N$48=$N51,$O$48&gt;$O51))),1,"")</f>
        <v/>
      </c>
      <c r="DF51" s="17" t="str">
        <f>IF(AND(Участники!$A51&lt;&gt;"",OR($N$49&gt;$N51,AND($N$49=$N51,$O$49&gt;$O51))),1,"")</f>
        <v/>
      </c>
      <c r="DG51" s="17" t="str">
        <f>IF(AND(Участники!$A51&lt;&gt;"",OR($N$50&gt;$N51,AND($N$50=$N51,$O$50&gt;$O51))),1,"")</f>
        <v/>
      </c>
      <c r="DH51" s="16" t="str">
        <f>IF(AND(Участники!$A51&lt;&gt;"",OR($N$51&gt;$N51,AND($N$51=$N51,$O$51&gt;$O51))),1,"")</f>
        <v/>
      </c>
      <c r="DI51" s="17" t="str">
        <f>IF(AND(Участники!$A51&lt;&gt;"",OR($N$52&gt;$N51,AND($N$52=$N51,$O$52&gt;$O51))),1,"")</f>
        <v/>
      </c>
      <c r="DJ51" s="17" t="str">
        <f>IF(AND(Участники!$A51&lt;&gt;"",OR($N$53&gt;$N51,AND($N$53=$N51,$O$53&gt;$O51))),1,"")</f>
        <v/>
      </c>
      <c r="DK51" s="17" t="str">
        <f>IF(AND(Участники!$A51&lt;&gt;"",OR($N$54&gt;$N51,AND($N$54=$N51,$O$54&gt;$O51))),1,"")</f>
        <v/>
      </c>
      <c r="DL51" s="17" t="str">
        <f>IF(AND(Участники!$A51&lt;&gt;"",OR($N$55&gt;$N51,AND($N$55=$N51,$O$55&gt;$O51))),1,"")</f>
        <v/>
      </c>
      <c r="DM51" s="17" t="str">
        <f>IF(AND(Участники!$A51&lt;&gt;"",OR($N$56&gt;$N51,AND($N$56=$N51,$O$56&gt;$O51))),1,"")</f>
        <v/>
      </c>
      <c r="DN51" s="17" t="str">
        <f>IF(AND(Участники!$A51&lt;&gt;"",OR($N$57&gt;$N51,AND($N$57=$N51,$O$57&gt;$O51))),1,"")</f>
        <v/>
      </c>
      <c r="DO51" s="17" t="str">
        <f>IF(AND(Участники!$A51&lt;&gt;"",OR($N$58&gt;$N51,AND($N$58=$N51,$O$58&gt;$O51))),1,"")</f>
        <v/>
      </c>
      <c r="DP51" s="17" t="str">
        <f>IF(AND(Участники!$A51&lt;&gt;"",OR($N$59&gt;$N51,AND($N$59=$N51,$O$59&gt;$O51))),1,"")</f>
        <v/>
      </c>
      <c r="DQ51" s="17" t="str">
        <f>IF(AND(Участники!$A51&lt;&gt;"",OR($N$60&gt;$N51,AND($N$60=$N51,$O$60&gt;$O51))),1,"")</f>
        <v/>
      </c>
    </row>
    <row r="52" spans="1:121" x14ac:dyDescent="0.25">
      <c r="A52" s="32" t="str">
        <f>IF(Участники!A52="","",Участники!A52)</f>
        <v/>
      </c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15" t="str">
        <f>IF(Участники!A52="","",COUNTA(B52:M52))</f>
        <v/>
      </c>
      <c r="O52" s="15" t="str">
        <f>IF(Участники!A52="","",SUMPRODUCT(B$8:M$8,B112:M112))</f>
        <v/>
      </c>
      <c r="P52" s="15" t="str">
        <f>IF(Участники!A52="","",IF($BI$61+1=Участники!$B$6-DI$61,$BI$61+1,CONCATENATE($BI$61+1,"-",Участники!$B$6-DI$61)))</f>
        <v/>
      </c>
      <c r="T52" s="17" t="str">
        <f>IF(AND(Участники!$A52&lt;&gt;"",OR($N$11&lt;$N52,AND($N$11=$N52,$O$11&lt;$O52))),1,"")</f>
        <v/>
      </c>
      <c r="U52" s="17" t="str">
        <f>IF(AND(Участники!$A52&lt;&gt;"",OR($N$12&lt;$N52,AND($N$12=$N52,$O$12&lt;$O52))),1,"")</f>
        <v/>
      </c>
      <c r="V52" s="17" t="str">
        <f>IF(AND(Участники!$A52&lt;&gt;"",OR($N$13&lt;$N52,AND($N$13=$N52,$O$13&lt;$O52))),1,"")</f>
        <v/>
      </c>
      <c r="W52" s="17" t="str">
        <f>IF(AND(Участники!$A52&lt;&gt;"",OR($N$14&lt;$N52,AND($N$14=$N52,$O$14&lt;$O52))),1,"")</f>
        <v/>
      </c>
      <c r="X52" s="17" t="str">
        <f>IF(AND(Участники!$A52&lt;&gt;"",OR($N$15&lt;$N52,AND($N$15=$N52,$O$15&lt;$O52))),1,"")</f>
        <v/>
      </c>
      <c r="Y52" s="17" t="str">
        <f>IF(AND(Участники!$A52&lt;&gt;"",OR($N$16&lt;$N52,AND($N$16=$N52,$O$16&lt;$O52))),1,"")</f>
        <v/>
      </c>
      <c r="Z52" s="17" t="str">
        <f>IF(AND(Участники!$A52&lt;&gt;"",OR($N$17&lt;$N52,AND($N$17=$N52,$O$17&lt;$O52))),1,"")</f>
        <v/>
      </c>
      <c r="AA52" s="17" t="str">
        <f>IF(AND(Участники!$A52&lt;&gt;"",OR($N$18&lt;$N52,AND($N$18=$N52,$O$18&lt;$O52))),1,"")</f>
        <v/>
      </c>
      <c r="AB52" s="17" t="str">
        <f>IF(AND(Участники!$A52&lt;&gt;"",OR($N$19&lt;$N52,AND($N$19=$N52,$O$19&lt;$O52))),1,"")</f>
        <v/>
      </c>
      <c r="AC52" s="17" t="str">
        <f>IF(AND(Участники!$A52&lt;&gt;"",OR($N$20&lt;$N52,AND($N$20=$N52,$O$20&lt;$O52))),1,"")</f>
        <v/>
      </c>
      <c r="AD52" s="17" t="str">
        <f>IF(AND(Участники!$A52&lt;&gt;"",OR($N$21&lt;$N52,AND($N$21=$N52,$O$21&lt;$O52))),1,"")</f>
        <v/>
      </c>
      <c r="AE52" s="17" t="str">
        <f>IF(AND(Участники!$A52&lt;&gt;"",OR($N$22&lt;$N52,AND($N$22=$N52,$O$22&lt;$O52))),1,"")</f>
        <v/>
      </c>
      <c r="AF52" s="17" t="str">
        <f>IF(AND(Участники!$A52&lt;&gt;"",OR($N$23&lt;$N52,AND($N$23=$N52,$O$23&lt;$O52))),1,"")</f>
        <v/>
      </c>
      <c r="AG52" s="17" t="str">
        <f>IF(AND(Участники!$A52&lt;&gt;"",OR($N$24&lt;$N52,AND($N$24=$N52,$O$24&lt;$O52))),1,"")</f>
        <v/>
      </c>
      <c r="AH52" s="17" t="str">
        <f>IF(AND(Участники!$A52&lt;&gt;"",OR($N$25&lt;$N52,AND($N$25=$N52,$O$25&lt;$O52))),1,"")</f>
        <v/>
      </c>
      <c r="AI52" s="17" t="str">
        <f>IF(AND(Участники!$A52&lt;&gt;"",OR($N$26&lt;$N52,AND($N$26=$N52,$O$26&lt;$O52))),1,"")</f>
        <v/>
      </c>
      <c r="AJ52" s="17" t="str">
        <f>IF(AND(Участники!$A52&lt;&gt;"",OR($N$27&lt;$N52,AND($N$27=$N52,$O$27&lt;$O52))),1,"")</f>
        <v/>
      </c>
      <c r="AK52" s="17" t="str">
        <f>IF(AND(Участники!$A52&lt;&gt;"",OR($N$28&lt;$N52,AND($N$28=$N52,$O$28&lt;$O52))),1,"")</f>
        <v/>
      </c>
      <c r="AL52" s="17" t="str">
        <f>IF(AND(Участники!$A52&lt;&gt;"",OR($N$29&lt;$N52,AND($N$29=$N52,$O$29&lt;$O52))),1,"")</f>
        <v/>
      </c>
      <c r="AM52" s="17" t="str">
        <f>IF(AND(Участники!$A52&lt;&gt;"",OR($N$30&lt;$N52,AND($N$30=$N52,$O$30&lt;$O52))),1,"")</f>
        <v/>
      </c>
      <c r="AN52" s="17" t="str">
        <f>IF(AND(Участники!$A52&lt;&gt;"",OR($N$31&lt;$N52,AND($N$31=$N52,$O$31&lt;$O52))),1,"")</f>
        <v/>
      </c>
      <c r="AO52" s="17" t="str">
        <f>IF(AND(Участники!$A52&lt;&gt;"",OR($N$32&lt;$N52,AND($N$32=$N52,$O$32&lt;$O52))),1,"")</f>
        <v/>
      </c>
      <c r="AP52" s="17" t="str">
        <f>IF(AND(Участники!$A52&lt;&gt;"",OR($N$33&lt;$N52,AND($N$33=$N52,$O$33&lt;$O52))),1,"")</f>
        <v/>
      </c>
      <c r="AQ52" s="17" t="str">
        <f>IF(AND(Участники!$A52&lt;&gt;"",OR($N$34&lt;$N52,AND($N$34=$N52,$O$34&lt;$O52))),1,"")</f>
        <v/>
      </c>
      <c r="AR52" s="17" t="str">
        <f>IF(AND(Участники!$A52&lt;&gt;"",OR($N$35&lt;$N52,AND($N$35=$N52,$O$35&lt;$O52))),1,"")</f>
        <v/>
      </c>
      <c r="AS52" s="17" t="str">
        <f>IF(AND(Участники!$A52&lt;&gt;"",OR($N$36&lt;$N52,AND($N$36=$N52,$O$36&lt;$O52))),1,"")</f>
        <v/>
      </c>
      <c r="AT52" s="17" t="str">
        <f>IF(AND(Участники!$A52&lt;&gt;"",OR($N$37&lt;$N52,AND($N$37=$N52,$O$37&lt;$O52))),1,"")</f>
        <v/>
      </c>
      <c r="AU52" s="17" t="str">
        <f>IF(AND(Участники!$A52&lt;&gt;"",OR($N$38&lt;$N52,AND($N$38=$N52,$O$38&lt;$O52))),1,"")</f>
        <v/>
      </c>
      <c r="AV52" s="17" t="str">
        <f>IF(AND(Участники!$A52&lt;&gt;"",OR($N$39&lt;$N52,AND($N$39=$N52,$O$39&lt;$O52))),1,"")</f>
        <v/>
      </c>
      <c r="AW52" s="17" t="str">
        <f>IF(AND(Участники!$A52&lt;&gt;"",OR($N$40&lt;$N52,AND($N$40=$N52,$O$40&lt;$O52))),1,"")</f>
        <v/>
      </c>
      <c r="AX52" s="17" t="str">
        <f>IF(AND(Участники!$A52&lt;&gt;"",OR($N$41&lt;$N52,AND($N$41=$N52,$O$41&lt;$O52))),1,"")</f>
        <v/>
      </c>
      <c r="AY52" s="17" t="str">
        <f>IF(AND(Участники!$A52&lt;&gt;"",OR($N$42&lt;$N52,AND($N$42=$N52,$O$42&lt;$O52))),1,"")</f>
        <v/>
      </c>
      <c r="AZ52" s="17" t="str">
        <f>IF(AND(Участники!$A52&lt;&gt;"",OR($N$43&lt;$N52,AND($N$43=$N52,$O$43&lt;$O52))),1,"")</f>
        <v/>
      </c>
      <c r="BA52" s="17" t="str">
        <f>IF(AND(Участники!$A52&lt;&gt;"",OR($N$44&lt;$N52,AND($N$44=$N52,$O$44&lt;$O52))),1,"")</f>
        <v/>
      </c>
      <c r="BB52" s="17" t="str">
        <f>IF(AND(Участники!$A52&lt;&gt;"",OR($N$45&lt;$N52,AND($N$45=$N52,$O$45&lt;$O52))),1,"")</f>
        <v/>
      </c>
      <c r="BC52" s="17" t="str">
        <f>IF(AND(Участники!$A52&lt;&gt;"",OR($N$46&lt;$N52,AND($N$46=$N52,$O$46&lt;$O52))),1,"")</f>
        <v/>
      </c>
      <c r="BD52" s="17" t="str">
        <f>IF(AND(Участники!$A52&lt;&gt;"",OR($N$47&lt;$N52,AND($N$47=$N52,$O$47&lt;$O52))),1,"")</f>
        <v/>
      </c>
      <c r="BE52" s="17" t="str">
        <f>IF(AND(Участники!$A52&lt;&gt;"",OR($N$48&lt;$N52,AND($N$48=$N52,$O$48&lt;$O52))),1,"")</f>
        <v/>
      </c>
      <c r="BF52" s="17" t="str">
        <f>IF(AND(Участники!$A52&lt;&gt;"",OR($N$49&lt;$N52,AND($N$49=$N52,$O$49&lt;$O52))),1,"")</f>
        <v/>
      </c>
      <c r="BG52" s="17" t="str">
        <f>IF(AND(Участники!$A52&lt;&gt;"",OR($N$50&lt;$N52,AND($N$50=$N52,$O$50&lt;$O52))),1,"")</f>
        <v/>
      </c>
      <c r="BH52" s="17" t="str">
        <f>IF(AND(Участники!$A52&lt;&gt;"",OR($N$51&lt;$N52,AND($N$51=$N52,$O$51&lt;$O52))),1,"")</f>
        <v/>
      </c>
      <c r="BI52" s="16" t="str">
        <f>IF(AND(Участники!$A52&lt;&gt;"",OR($N$52&lt;$N52,AND($N$52=$N52,$O$52&lt;$O52))),1,"")</f>
        <v/>
      </c>
      <c r="BJ52" s="17" t="str">
        <f>IF(AND(Участники!$A52&lt;&gt;"",OR($N$53&lt;$N52,AND($N$53=$N52,$O$53&lt;$O52))),1,"")</f>
        <v/>
      </c>
      <c r="BK52" s="17" t="str">
        <f>IF(AND(Участники!$A52&lt;&gt;"",OR($N$54&lt;$N52,AND($N$54=$N52,$O$54&lt;$O52))),1,"")</f>
        <v/>
      </c>
      <c r="BL52" s="17" t="str">
        <f>IF(AND(Участники!$A52&lt;&gt;"",OR($N$55&lt;$N52,AND($N$55=$N52,$O$55&lt;$O52))),1,"")</f>
        <v/>
      </c>
      <c r="BM52" s="17" t="str">
        <f>IF(AND(Участники!$A52&lt;&gt;"",OR($N$56&lt;$N52,AND($N$56=$N52,$O$56&lt;$O52))),1,"")</f>
        <v/>
      </c>
      <c r="BN52" s="17" t="str">
        <f>IF(AND(Участники!$A52&lt;&gt;"",OR($N$57&lt;$N52,AND($N$57=$N52,$O$57&lt;$O52))),1,"")</f>
        <v/>
      </c>
      <c r="BO52" s="17" t="str">
        <f>IF(AND(Участники!$A52&lt;&gt;"",OR($N$58&lt;$N52,AND($N$58=$N52,$O$58&lt;$O52))),1,"")</f>
        <v/>
      </c>
      <c r="BP52" s="17" t="str">
        <f>IF(AND(Участники!$A52&lt;&gt;"",OR($N$59&lt;$N52,AND($N$59=$N52,$O$59&lt;$O52))),1,"")</f>
        <v/>
      </c>
      <c r="BQ52" s="17" t="str">
        <f>IF(AND(Участники!$A52&lt;&gt;"",OR($N$60&lt;$N52,AND($N$60=$N52,$O$60&lt;$O52))),1,"")</f>
        <v/>
      </c>
      <c r="BT52" s="17" t="str">
        <f>IF(AND(Участники!$A52&lt;&gt;"",OR($N$11&gt;$N52,AND($N$11=$N52,$O$11&gt;$O52))),1,"")</f>
        <v/>
      </c>
      <c r="BU52" s="17" t="str">
        <f>IF(AND(Участники!$A52&lt;&gt;"",OR($N$12&gt;$N52,AND($N$12=$N52,$O$12&gt;$O52))),1,"")</f>
        <v/>
      </c>
      <c r="BV52" s="17" t="str">
        <f>IF(AND(Участники!$A52&lt;&gt;"",OR($N$13&gt;$N52,AND($N$13=$N52,$O$13&gt;$O52))),1,"")</f>
        <v/>
      </c>
      <c r="BW52" s="17" t="str">
        <f>IF(AND(Участники!$A52&lt;&gt;"",OR($N$14&gt;$N52,AND($N$14=$N52,$O$14&gt;$O52))),1,"")</f>
        <v/>
      </c>
      <c r="BX52" s="17" t="str">
        <f>IF(AND(Участники!$A52&lt;&gt;"",OR($N$15&gt;$N52,AND($N$15=$N52,$O$15&gt;$O52))),1,"")</f>
        <v/>
      </c>
      <c r="BY52" s="17" t="str">
        <f>IF(AND(Участники!$A52&lt;&gt;"",OR($N$16&gt;$N52,AND($N$16=$N52,$O$16&gt;$O52))),1,"")</f>
        <v/>
      </c>
      <c r="BZ52" s="17" t="str">
        <f>IF(AND(Участники!$A52&lt;&gt;"",OR($N$17&gt;$N52,AND($N$17=$N52,$O$17&gt;$O52))),1,"")</f>
        <v/>
      </c>
      <c r="CA52" s="17" t="str">
        <f>IF(AND(Участники!$A52&lt;&gt;"",OR($N$18&gt;$N52,AND($N$18=$N52,$O$18&gt;$O52))),1,"")</f>
        <v/>
      </c>
      <c r="CB52" s="17" t="str">
        <f>IF(AND(Участники!$A52&lt;&gt;"",OR($N$19&gt;$N52,AND($N$19=$N52,$O$19&gt;$O52))),1,"")</f>
        <v/>
      </c>
      <c r="CC52" s="17" t="str">
        <f>IF(AND(Участники!$A52&lt;&gt;"",OR($N$20&gt;$N52,AND($N$20=$N52,$O$20&gt;$O52))),1,"")</f>
        <v/>
      </c>
      <c r="CD52" s="17" t="str">
        <f>IF(AND(Участники!$A52&lt;&gt;"",OR($N$21&gt;$N52,AND($N$21=$N52,$O$21&gt;$O52))),1,"")</f>
        <v/>
      </c>
      <c r="CE52" s="17" t="str">
        <f>IF(AND(Участники!$A52&lt;&gt;"",OR($N$22&gt;$N52,AND($N$22=$N52,$O$22&gt;$O52))),1,"")</f>
        <v/>
      </c>
      <c r="CF52" s="17" t="str">
        <f>IF(AND(Участники!$A52&lt;&gt;"",OR($N$23&gt;$N52,AND($N$23=$N52,$O$23&gt;$O52))),1,"")</f>
        <v/>
      </c>
      <c r="CG52" s="17" t="str">
        <f>IF(AND(Участники!$A52&lt;&gt;"",OR($N$24&gt;$N52,AND($N$24=$N52,$O$24&gt;$O52))),1,"")</f>
        <v/>
      </c>
      <c r="CH52" s="17" t="str">
        <f>IF(AND(Участники!$A52&lt;&gt;"",OR($N$25&gt;$N52,AND($N$25=$N52,$O$25&gt;$O52))),1,"")</f>
        <v/>
      </c>
      <c r="CI52" s="17" t="str">
        <f>IF(AND(Участники!$A52&lt;&gt;"",OR($N$26&gt;$N52,AND($N$26=$N52,$O$26&gt;$O52))),1,"")</f>
        <v/>
      </c>
      <c r="CJ52" s="17" t="str">
        <f>IF(AND(Участники!$A52&lt;&gt;"",OR($N$27&gt;$N52,AND($N$27=$N52,$O$27&gt;$O52))),1,"")</f>
        <v/>
      </c>
      <c r="CK52" s="17" t="str">
        <f>IF(AND(Участники!$A52&lt;&gt;"",OR($N$28&gt;$N52,AND($N$28=$N52,$O$28&gt;$O52))),1,"")</f>
        <v/>
      </c>
      <c r="CL52" s="17" t="str">
        <f>IF(AND(Участники!$A52&lt;&gt;"",OR($N$29&gt;$N52,AND($N$29=$N52,$O$29&gt;$O52))),1,"")</f>
        <v/>
      </c>
      <c r="CM52" s="17" t="str">
        <f>IF(AND(Участники!$A52&lt;&gt;"",OR($N$30&gt;$N52,AND($N$30=$N52,$O$30&gt;$O52))),1,"")</f>
        <v/>
      </c>
      <c r="CN52" s="17" t="str">
        <f>IF(AND(Участники!$A52&lt;&gt;"",OR($N$31&gt;$N52,AND($N$31=$N52,$O$31&gt;$O52))),1,"")</f>
        <v/>
      </c>
      <c r="CO52" s="17" t="str">
        <f>IF(AND(Участники!$A52&lt;&gt;"",OR($N$32&gt;$N52,AND($N$32=$N52,$O$32&gt;$O52))),1,"")</f>
        <v/>
      </c>
      <c r="CP52" s="17" t="str">
        <f>IF(AND(Участники!$A52&lt;&gt;"",OR($N$33&gt;$N52,AND($N$33=$N52,$O$33&gt;$O52))),1,"")</f>
        <v/>
      </c>
      <c r="CQ52" s="17" t="str">
        <f>IF(AND(Участники!$A52&lt;&gt;"",OR($N$34&gt;$N52,AND($N$34=$N52,$O$34&gt;$O52))),1,"")</f>
        <v/>
      </c>
      <c r="CR52" s="17" t="str">
        <f>IF(AND(Участники!$A52&lt;&gt;"",OR($N$35&gt;$N52,AND($N$35=$N52,$O$35&gt;$O52))),1,"")</f>
        <v/>
      </c>
      <c r="CS52" s="17" t="str">
        <f>IF(AND(Участники!$A52&lt;&gt;"",OR($N$36&gt;$N52,AND($N$36=$N52,$O$36&gt;$O52))),1,"")</f>
        <v/>
      </c>
      <c r="CT52" s="17" t="str">
        <f>IF(AND(Участники!$A52&lt;&gt;"",OR($N$37&gt;$N52,AND($N$37=$N52,$O$37&gt;$O52))),1,"")</f>
        <v/>
      </c>
      <c r="CU52" s="17" t="str">
        <f>IF(AND(Участники!$A52&lt;&gt;"",OR($N$38&gt;$N52,AND($N$38=$N52,$O$38&gt;$O52))),1,"")</f>
        <v/>
      </c>
      <c r="CV52" s="17" t="str">
        <f>IF(AND(Участники!$A52&lt;&gt;"",OR($N$39&gt;$N52,AND($N$39=$N52,$O$39&gt;$O52))),1,"")</f>
        <v/>
      </c>
      <c r="CW52" s="17" t="str">
        <f>IF(AND(Участники!$A52&lt;&gt;"",OR($N$40&gt;$N52,AND($N$40=$N52,$O$40&gt;$O52))),1,"")</f>
        <v/>
      </c>
      <c r="CX52" s="17" t="str">
        <f>IF(AND(Участники!$A52&lt;&gt;"",OR($N$41&gt;$N52,AND($N$41=$N52,$O$41&gt;$O52))),1,"")</f>
        <v/>
      </c>
      <c r="CY52" s="17" t="str">
        <f>IF(AND(Участники!$A52&lt;&gt;"",OR($N$42&gt;$N52,AND($N$42=$N52,$O$42&gt;$O52))),1,"")</f>
        <v/>
      </c>
      <c r="CZ52" s="17" t="str">
        <f>IF(AND(Участники!$A52&lt;&gt;"",OR($N$43&gt;$N52,AND($N$43=$N52,$O$43&gt;$O52))),1,"")</f>
        <v/>
      </c>
      <c r="DA52" s="17" t="str">
        <f>IF(AND(Участники!$A52&lt;&gt;"",OR($N$44&gt;$N52,AND($N$44=$N52,$O$44&gt;$O52))),1,"")</f>
        <v/>
      </c>
      <c r="DB52" s="17" t="str">
        <f>IF(AND(Участники!$A52&lt;&gt;"",OR($N$45&gt;$N52,AND($N$45=$N52,$O$45&gt;$O52))),1,"")</f>
        <v/>
      </c>
      <c r="DC52" s="17" t="str">
        <f>IF(AND(Участники!$A52&lt;&gt;"",OR($N$46&gt;$N52,AND($N$46=$N52,$O$46&gt;$O52))),1,"")</f>
        <v/>
      </c>
      <c r="DD52" s="17" t="str">
        <f>IF(AND(Участники!$A52&lt;&gt;"",OR($N$47&gt;$N52,AND($N$47=$N52,$O$47&gt;$O52))),1,"")</f>
        <v/>
      </c>
      <c r="DE52" s="17" t="str">
        <f>IF(AND(Участники!$A52&lt;&gt;"",OR($N$48&gt;$N52,AND($N$48=$N52,$O$48&gt;$O52))),1,"")</f>
        <v/>
      </c>
      <c r="DF52" s="17" t="str">
        <f>IF(AND(Участники!$A52&lt;&gt;"",OR($N$49&gt;$N52,AND($N$49=$N52,$O$49&gt;$O52))),1,"")</f>
        <v/>
      </c>
      <c r="DG52" s="17" t="str">
        <f>IF(AND(Участники!$A52&lt;&gt;"",OR($N$50&gt;$N52,AND($N$50=$N52,$O$50&gt;$O52))),1,"")</f>
        <v/>
      </c>
      <c r="DH52" s="17" t="str">
        <f>IF(AND(Участники!$A52&lt;&gt;"",OR($N$51&gt;$N52,AND($N$51=$N52,$O$51&gt;$O52))),1,"")</f>
        <v/>
      </c>
      <c r="DI52" s="16" t="str">
        <f>IF(AND(Участники!$A52&lt;&gt;"",OR($N$52&gt;$N52,AND($N$52=$N52,$O$52&gt;$O52))),1,"")</f>
        <v/>
      </c>
      <c r="DJ52" s="17" t="str">
        <f>IF(AND(Участники!$A52&lt;&gt;"",OR($N$53&gt;$N52,AND($N$53=$N52,$O$53&gt;$O52))),1,"")</f>
        <v/>
      </c>
      <c r="DK52" s="17" t="str">
        <f>IF(AND(Участники!$A52&lt;&gt;"",OR($N$54&gt;$N52,AND($N$54=$N52,$O$54&gt;$O52))),1,"")</f>
        <v/>
      </c>
      <c r="DL52" s="17" t="str">
        <f>IF(AND(Участники!$A52&lt;&gt;"",OR($N$55&gt;$N52,AND($N$55=$N52,$O$55&gt;$O52))),1,"")</f>
        <v/>
      </c>
      <c r="DM52" s="17" t="str">
        <f>IF(AND(Участники!$A52&lt;&gt;"",OR($N$56&gt;$N52,AND($N$56=$N52,$O$56&gt;$O52))),1,"")</f>
        <v/>
      </c>
      <c r="DN52" s="17" t="str">
        <f>IF(AND(Участники!$A52&lt;&gt;"",OR($N$57&gt;$N52,AND($N$57=$N52,$O$57&gt;$O52))),1,"")</f>
        <v/>
      </c>
      <c r="DO52" s="17" t="str">
        <f>IF(AND(Участники!$A52&lt;&gt;"",OR($N$58&gt;$N52,AND($N$58=$N52,$O$58&gt;$O52))),1,"")</f>
        <v/>
      </c>
      <c r="DP52" s="17" t="str">
        <f>IF(AND(Участники!$A52&lt;&gt;"",OR($N$59&gt;$N52,AND($N$59=$N52,$O$59&gt;$O52))),1,"")</f>
        <v/>
      </c>
      <c r="DQ52" s="17" t="str">
        <f>IF(AND(Участники!$A52&lt;&gt;"",OR($N$60&gt;$N52,AND($N$60=$N52,$O$60&gt;$O52))),1,"")</f>
        <v/>
      </c>
    </row>
    <row r="53" spans="1:121" x14ac:dyDescent="0.25">
      <c r="A53" s="32" t="str">
        <f>IF(Участники!A53="","",Участники!A53)</f>
        <v/>
      </c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15" t="str">
        <f>IF(Участники!A53="","",COUNTA(B53:M53))</f>
        <v/>
      </c>
      <c r="O53" s="15" t="str">
        <f>IF(Участники!A53="","",SUMPRODUCT(B$8:M$8,B113:M113))</f>
        <v/>
      </c>
      <c r="P53" s="15" t="str">
        <f>IF(Участники!A53="","",IF($BJ$61+1=Участники!$B$6-DJ$61,$BJ$61+1,CONCATENATE($BJ$61+1,"-",Участники!$B$6-DJ$61)))</f>
        <v/>
      </c>
      <c r="T53" s="17" t="str">
        <f>IF(AND(Участники!$A53&lt;&gt;"",OR($N$11&lt;$N53,AND($N$11=$N53,$O$11&lt;$O53))),1,"")</f>
        <v/>
      </c>
      <c r="U53" s="17" t="str">
        <f>IF(AND(Участники!$A53&lt;&gt;"",OR($N$12&lt;$N53,AND($N$12=$N53,$O$12&lt;$O53))),1,"")</f>
        <v/>
      </c>
      <c r="V53" s="17" t="str">
        <f>IF(AND(Участники!$A53&lt;&gt;"",OR($N$13&lt;$N53,AND($N$13=$N53,$O$13&lt;$O53))),1,"")</f>
        <v/>
      </c>
      <c r="W53" s="17" t="str">
        <f>IF(AND(Участники!$A53&lt;&gt;"",OR($N$14&lt;$N53,AND($N$14=$N53,$O$14&lt;$O53))),1,"")</f>
        <v/>
      </c>
      <c r="X53" s="17" t="str">
        <f>IF(AND(Участники!$A53&lt;&gt;"",OR($N$15&lt;$N53,AND($N$15=$N53,$O$15&lt;$O53))),1,"")</f>
        <v/>
      </c>
      <c r="Y53" s="17" t="str">
        <f>IF(AND(Участники!$A53&lt;&gt;"",OR($N$16&lt;$N53,AND($N$16=$N53,$O$16&lt;$O53))),1,"")</f>
        <v/>
      </c>
      <c r="Z53" s="17" t="str">
        <f>IF(AND(Участники!$A53&lt;&gt;"",OR($N$17&lt;$N53,AND($N$17=$N53,$O$17&lt;$O53))),1,"")</f>
        <v/>
      </c>
      <c r="AA53" s="17" t="str">
        <f>IF(AND(Участники!$A53&lt;&gt;"",OR($N$18&lt;$N53,AND($N$18=$N53,$O$18&lt;$O53))),1,"")</f>
        <v/>
      </c>
      <c r="AB53" s="17" t="str">
        <f>IF(AND(Участники!$A53&lt;&gt;"",OR($N$19&lt;$N53,AND($N$19=$N53,$O$19&lt;$O53))),1,"")</f>
        <v/>
      </c>
      <c r="AC53" s="17" t="str">
        <f>IF(AND(Участники!$A53&lt;&gt;"",OR($N$20&lt;$N53,AND($N$20=$N53,$O$20&lt;$O53))),1,"")</f>
        <v/>
      </c>
      <c r="AD53" s="17" t="str">
        <f>IF(AND(Участники!$A53&lt;&gt;"",OR($N$21&lt;$N53,AND($N$21=$N53,$O$21&lt;$O53))),1,"")</f>
        <v/>
      </c>
      <c r="AE53" s="17" t="str">
        <f>IF(AND(Участники!$A53&lt;&gt;"",OR($N$22&lt;$N53,AND($N$22=$N53,$O$22&lt;$O53))),1,"")</f>
        <v/>
      </c>
      <c r="AF53" s="17" t="str">
        <f>IF(AND(Участники!$A53&lt;&gt;"",OR($N$23&lt;$N53,AND($N$23=$N53,$O$23&lt;$O53))),1,"")</f>
        <v/>
      </c>
      <c r="AG53" s="17" t="str">
        <f>IF(AND(Участники!$A53&lt;&gt;"",OR($N$24&lt;$N53,AND($N$24=$N53,$O$24&lt;$O53))),1,"")</f>
        <v/>
      </c>
      <c r="AH53" s="17" t="str">
        <f>IF(AND(Участники!$A53&lt;&gt;"",OR($N$25&lt;$N53,AND($N$25=$N53,$O$25&lt;$O53))),1,"")</f>
        <v/>
      </c>
      <c r="AI53" s="17" t="str">
        <f>IF(AND(Участники!$A53&lt;&gt;"",OR($N$26&lt;$N53,AND($N$26=$N53,$O$26&lt;$O53))),1,"")</f>
        <v/>
      </c>
      <c r="AJ53" s="17" t="str">
        <f>IF(AND(Участники!$A53&lt;&gt;"",OR($N$27&lt;$N53,AND($N$27=$N53,$O$27&lt;$O53))),1,"")</f>
        <v/>
      </c>
      <c r="AK53" s="17" t="str">
        <f>IF(AND(Участники!$A53&lt;&gt;"",OR($N$28&lt;$N53,AND($N$28=$N53,$O$28&lt;$O53))),1,"")</f>
        <v/>
      </c>
      <c r="AL53" s="17" t="str">
        <f>IF(AND(Участники!$A53&lt;&gt;"",OR($N$29&lt;$N53,AND($N$29=$N53,$O$29&lt;$O53))),1,"")</f>
        <v/>
      </c>
      <c r="AM53" s="17" t="str">
        <f>IF(AND(Участники!$A53&lt;&gt;"",OR($N$30&lt;$N53,AND($N$30=$N53,$O$30&lt;$O53))),1,"")</f>
        <v/>
      </c>
      <c r="AN53" s="17" t="str">
        <f>IF(AND(Участники!$A53&lt;&gt;"",OR($N$31&lt;$N53,AND($N$31=$N53,$O$31&lt;$O53))),1,"")</f>
        <v/>
      </c>
      <c r="AO53" s="17" t="str">
        <f>IF(AND(Участники!$A53&lt;&gt;"",OR($N$32&lt;$N53,AND($N$32=$N53,$O$32&lt;$O53))),1,"")</f>
        <v/>
      </c>
      <c r="AP53" s="17" t="str">
        <f>IF(AND(Участники!$A53&lt;&gt;"",OR($N$33&lt;$N53,AND($N$33=$N53,$O$33&lt;$O53))),1,"")</f>
        <v/>
      </c>
      <c r="AQ53" s="17" t="str">
        <f>IF(AND(Участники!$A53&lt;&gt;"",OR($N$34&lt;$N53,AND($N$34=$N53,$O$34&lt;$O53))),1,"")</f>
        <v/>
      </c>
      <c r="AR53" s="17" t="str">
        <f>IF(AND(Участники!$A53&lt;&gt;"",OR($N$35&lt;$N53,AND($N$35=$N53,$O$35&lt;$O53))),1,"")</f>
        <v/>
      </c>
      <c r="AS53" s="17" t="str">
        <f>IF(AND(Участники!$A53&lt;&gt;"",OR($N$36&lt;$N53,AND($N$36=$N53,$O$36&lt;$O53))),1,"")</f>
        <v/>
      </c>
      <c r="AT53" s="17" t="str">
        <f>IF(AND(Участники!$A53&lt;&gt;"",OR($N$37&lt;$N53,AND($N$37=$N53,$O$37&lt;$O53))),1,"")</f>
        <v/>
      </c>
      <c r="AU53" s="17" t="str">
        <f>IF(AND(Участники!$A53&lt;&gt;"",OR($N$38&lt;$N53,AND($N$38=$N53,$O$38&lt;$O53))),1,"")</f>
        <v/>
      </c>
      <c r="AV53" s="17" t="str">
        <f>IF(AND(Участники!$A53&lt;&gt;"",OR($N$39&lt;$N53,AND($N$39=$N53,$O$39&lt;$O53))),1,"")</f>
        <v/>
      </c>
      <c r="AW53" s="17" t="str">
        <f>IF(AND(Участники!$A53&lt;&gt;"",OR($N$40&lt;$N53,AND($N$40=$N53,$O$40&lt;$O53))),1,"")</f>
        <v/>
      </c>
      <c r="AX53" s="17" t="str">
        <f>IF(AND(Участники!$A53&lt;&gt;"",OR($N$41&lt;$N53,AND($N$41=$N53,$O$41&lt;$O53))),1,"")</f>
        <v/>
      </c>
      <c r="AY53" s="17" t="str">
        <f>IF(AND(Участники!$A53&lt;&gt;"",OR($N$42&lt;$N53,AND($N$42=$N53,$O$42&lt;$O53))),1,"")</f>
        <v/>
      </c>
      <c r="AZ53" s="17" t="str">
        <f>IF(AND(Участники!$A53&lt;&gt;"",OR($N$43&lt;$N53,AND($N$43=$N53,$O$43&lt;$O53))),1,"")</f>
        <v/>
      </c>
      <c r="BA53" s="17" t="str">
        <f>IF(AND(Участники!$A53&lt;&gt;"",OR($N$44&lt;$N53,AND($N$44=$N53,$O$44&lt;$O53))),1,"")</f>
        <v/>
      </c>
      <c r="BB53" s="17" t="str">
        <f>IF(AND(Участники!$A53&lt;&gt;"",OR($N$45&lt;$N53,AND($N$45=$N53,$O$45&lt;$O53))),1,"")</f>
        <v/>
      </c>
      <c r="BC53" s="17" t="str">
        <f>IF(AND(Участники!$A53&lt;&gt;"",OR($N$46&lt;$N53,AND($N$46=$N53,$O$46&lt;$O53))),1,"")</f>
        <v/>
      </c>
      <c r="BD53" s="17" t="str">
        <f>IF(AND(Участники!$A53&lt;&gt;"",OR($N$47&lt;$N53,AND($N$47=$N53,$O$47&lt;$O53))),1,"")</f>
        <v/>
      </c>
      <c r="BE53" s="17" t="str">
        <f>IF(AND(Участники!$A53&lt;&gt;"",OR($N$48&lt;$N53,AND($N$48=$N53,$O$48&lt;$O53))),1,"")</f>
        <v/>
      </c>
      <c r="BF53" s="17" t="str">
        <f>IF(AND(Участники!$A53&lt;&gt;"",OR($N$49&lt;$N53,AND($N$49=$N53,$O$49&lt;$O53))),1,"")</f>
        <v/>
      </c>
      <c r="BG53" s="17" t="str">
        <f>IF(AND(Участники!$A53&lt;&gt;"",OR($N$50&lt;$N53,AND($N$50=$N53,$O$50&lt;$O53))),1,"")</f>
        <v/>
      </c>
      <c r="BH53" s="17" t="str">
        <f>IF(AND(Участники!$A53&lt;&gt;"",OR($N$51&lt;$N53,AND($N$51=$N53,$O$51&lt;$O53))),1,"")</f>
        <v/>
      </c>
      <c r="BI53" s="17" t="str">
        <f>IF(AND(Участники!$A53&lt;&gt;"",OR($N$52&lt;$N53,AND($N$52=$N53,$O$52&lt;$O53))),1,"")</f>
        <v/>
      </c>
      <c r="BJ53" s="16" t="str">
        <f>IF(AND(Участники!$A53&lt;&gt;"",OR($N$53&lt;$N53,AND($N$53=$N53,$O$53&lt;$O53))),1,"")</f>
        <v/>
      </c>
      <c r="BK53" s="17" t="str">
        <f>IF(AND(Участники!$A53&lt;&gt;"",OR($N$54&lt;$N53,AND($N$54=$N53,$O$54&lt;$O53))),1,"")</f>
        <v/>
      </c>
      <c r="BL53" s="17" t="str">
        <f>IF(AND(Участники!$A53&lt;&gt;"",OR($N$55&lt;$N53,AND($N$55=$N53,$O$55&lt;$O53))),1,"")</f>
        <v/>
      </c>
      <c r="BM53" s="17" t="str">
        <f>IF(AND(Участники!$A53&lt;&gt;"",OR($N$56&lt;$N53,AND($N$56=$N53,$O$56&lt;$O53))),1,"")</f>
        <v/>
      </c>
      <c r="BN53" s="17" t="str">
        <f>IF(AND(Участники!$A53&lt;&gt;"",OR($N$57&lt;$N53,AND($N$57=$N53,$O$57&lt;$O53))),1,"")</f>
        <v/>
      </c>
      <c r="BO53" s="17" t="str">
        <f>IF(AND(Участники!$A53&lt;&gt;"",OR($N$58&lt;$N53,AND($N$58=$N53,$O$58&lt;$O53))),1,"")</f>
        <v/>
      </c>
      <c r="BP53" s="17" t="str">
        <f>IF(AND(Участники!$A53&lt;&gt;"",OR($N$59&lt;$N53,AND($N$59=$N53,$O$59&lt;$O53))),1,"")</f>
        <v/>
      </c>
      <c r="BQ53" s="17" t="str">
        <f>IF(AND(Участники!$A53&lt;&gt;"",OR($N$60&lt;$N53,AND($N$60=$N53,$O$60&lt;$O53))),1,"")</f>
        <v/>
      </c>
      <c r="BT53" s="17" t="str">
        <f>IF(AND(Участники!$A53&lt;&gt;"",OR($N$11&gt;$N53,AND($N$11=$N53,$O$11&gt;$O53))),1,"")</f>
        <v/>
      </c>
      <c r="BU53" s="17" t="str">
        <f>IF(AND(Участники!$A53&lt;&gt;"",OR($N$12&gt;$N53,AND($N$12=$N53,$O$12&gt;$O53))),1,"")</f>
        <v/>
      </c>
      <c r="BV53" s="17" t="str">
        <f>IF(AND(Участники!$A53&lt;&gt;"",OR($N$13&gt;$N53,AND($N$13=$N53,$O$13&gt;$O53))),1,"")</f>
        <v/>
      </c>
      <c r="BW53" s="17" t="str">
        <f>IF(AND(Участники!$A53&lt;&gt;"",OR($N$14&gt;$N53,AND($N$14=$N53,$O$14&gt;$O53))),1,"")</f>
        <v/>
      </c>
      <c r="BX53" s="17" t="str">
        <f>IF(AND(Участники!$A53&lt;&gt;"",OR($N$15&gt;$N53,AND($N$15=$N53,$O$15&gt;$O53))),1,"")</f>
        <v/>
      </c>
      <c r="BY53" s="17" t="str">
        <f>IF(AND(Участники!$A53&lt;&gt;"",OR($N$16&gt;$N53,AND($N$16=$N53,$O$16&gt;$O53))),1,"")</f>
        <v/>
      </c>
      <c r="BZ53" s="17" t="str">
        <f>IF(AND(Участники!$A53&lt;&gt;"",OR($N$17&gt;$N53,AND($N$17=$N53,$O$17&gt;$O53))),1,"")</f>
        <v/>
      </c>
      <c r="CA53" s="17" t="str">
        <f>IF(AND(Участники!$A53&lt;&gt;"",OR($N$18&gt;$N53,AND($N$18=$N53,$O$18&gt;$O53))),1,"")</f>
        <v/>
      </c>
      <c r="CB53" s="17" t="str">
        <f>IF(AND(Участники!$A53&lt;&gt;"",OR($N$19&gt;$N53,AND($N$19=$N53,$O$19&gt;$O53))),1,"")</f>
        <v/>
      </c>
      <c r="CC53" s="17" t="str">
        <f>IF(AND(Участники!$A53&lt;&gt;"",OR($N$20&gt;$N53,AND($N$20=$N53,$O$20&gt;$O53))),1,"")</f>
        <v/>
      </c>
      <c r="CD53" s="17" t="str">
        <f>IF(AND(Участники!$A53&lt;&gt;"",OR($N$21&gt;$N53,AND($N$21=$N53,$O$21&gt;$O53))),1,"")</f>
        <v/>
      </c>
      <c r="CE53" s="17" t="str">
        <f>IF(AND(Участники!$A53&lt;&gt;"",OR($N$22&gt;$N53,AND($N$22=$N53,$O$22&gt;$O53))),1,"")</f>
        <v/>
      </c>
      <c r="CF53" s="17" t="str">
        <f>IF(AND(Участники!$A53&lt;&gt;"",OR($N$23&gt;$N53,AND($N$23=$N53,$O$23&gt;$O53))),1,"")</f>
        <v/>
      </c>
      <c r="CG53" s="17" t="str">
        <f>IF(AND(Участники!$A53&lt;&gt;"",OR($N$24&gt;$N53,AND($N$24=$N53,$O$24&gt;$O53))),1,"")</f>
        <v/>
      </c>
      <c r="CH53" s="17" t="str">
        <f>IF(AND(Участники!$A53&lt;&gt;"",OR($N$25&gt;$N53,AND($N$25=$N53,$O$25&gt;$O53))),1,"")</f>
        <v/>
      </c>
      <c r="CI53" s="17" t="str">
        <f>IF(AND(Участники!$A53&lt;&gt;"",OR($N$26&gt;$N53,AND($N$26=$N53,$O$26&gt;$O53))),1,"")</f>
        <v/>
      </c>
      <c r="CJ53" s="17" t="str">
        <f>IF(AND(Участники!$A53&lt;&gt;"",OR($N$27&gt;$N53,AND($N$27=$N53,$O$27&gt;$O53))),1,"")</f>
        <v/>
      </c>
      <c r="CK53" s="17" t="str">
        <f>IF(AND(Участники!$A53&lt;&gt;"",OR($N$28&gt;$N53,AND($N$28=$N53,$O$28&gt;$O53))),1,"")</f>
        <v/>
      </c>
      <c r="CL53" s="17" t="str">
        <f>IF(AND(Участники!$A53&lt;&gt;"",OR($N$29&gt;$N53,AND($N$29=$N53,$O$29&gt;$O53))),1,"")</f>
        <v/>
      </c>
      <c r="CM53" s="17" t="str">
        <f>IF(AND(Участники!$A53&lt;&gt;"",OR($N$30&gt;$N53,AND($N$30=$N53,$O$30&gt;$O53))),1,"")</f>
        <v/>
      </c>
      <c r="CN53" s="17" t="str">
        <f>IF(AND(Участники!$A53&lt;&gt;"",OR($N$31&gt;$N53,AND($N$31=$N53,$O$31&gt;$O53))),1,"")</f>
        <v/>
      </c>
      <c r="CO53" s="17" t="str">
        <f>IF(AND(Участники!$A53&lt;&gt;"",OR($N$32&gt;$N53,AND($N$32=$N53,$O$32&gt;$O53))),1,"")</f>
        <v/>
      </c>
      <c r="CP53" s="17" t="str">
        <f>IF(AND(Участники!$A53&lt;&gt;"",OR($N$33&gt;$N53,AND($N$33=$N53,$O$33&gt;$O53))),1,"")</f>
        <v/>
      </c>
      <c r="CQ53" s="17" t="str">
        <f>IF(AND(Участники!$A53&lt;&gt;"",OR($N$34&gt;$N53,AND($N$34=$N53,$O$34&gt;$O53))),1,"")</f>
        <v/>
      </c>
      <c r="CR53" s="17" t="str">
        <f>IF(AND(Участники!$A53&lt;&gt;"",OR($N$35&gt;$N53,AND($N$35=$N53,$O$35&gt;$O53))),1,"")</f>
        <v/>
      </c>
      <c r="CS53" s="17" t="str">
        <f>IF(AND(Участники!$A53&lt;&gt;"",OR($N$36&gt;$N53,AND($N$36=$N53,$O$36&gt;$O53))),1,"")</f>
        <v/>
      </c>
      <c r="CT53" s="17" t="str">
        <f>IF(AND(Участники!$A53&lt;&gt;"",OR($N$37&gt;$N53,AND($N$37=$N53,$O$37&gt;$O53))),1,"")</f>
        <v/>
      </c>
      <c r="CU53" s="17" t="str">
        <f>IF(AND(Участники!$A53&lt;&gt;"",OR($N$38&gt;$N53,AND($N$38=$N53,$O$38&gt;$O53))),1,"")</f>
        <v/>
      </c>
      <c r="CV53" s="17" t="str">
        <f>IF(AND(Участники!$A53&lt;&gt;"",OR($N$39&gt;$N53,AND($N$39=$N53,$O$39&gt;$O53))),1,"")</f>
        <v/>
      </c>
      <c r="CW53" s="17" t="str">
        <f>IF(AND(Участники!$A53&lt;&gt;"",OR($N$40&gt;$N53,AND($N$40=$N53,$O$40&gt;$O53))),1,"")</f>
        <v/>
      </c>
      <c r="CX53" s="17" t="str">
        <f>IF(AND(Участники!$A53&lt;&gt;"",OR($N$41&gt;$N53,AND($N$41=$N53,$O$41&gt;$O53))),1,"")</f>
        <v/>
      </c>
      <c r="CY53" s="17" t="str">
        <f>IF(AND(Участники!$A53&lt;&gt;"",OR($N$42&gt;$N53,AND($N$42=$N53,$O$42&gt;$O53))),1,"")</f>
        <v/>
      </c>
      <c r="CZ53" s="17" t="str">
        <f>IF(AND(Участники!$A53&lt;&gt;"",OR($N$43&gt;$N53,AND($N$43=$N53,$O$43&gt;$O53))),1,"")</f>
        <v/>
      </c>
      <c r="DA53" s="17" t="str">
        <f>IF(AND(Участники!$A53&lt;&gt;"",OR($N$44&gt;$N53,AND($N$44=$N53,$O$44&gt;$O53))),1,"")</f>
        <v/>
      </c>
      <c r="DB53" s="17" t="str">
        <f>IF(AND(Участники!$A53&lt;&gt;"",OR($N$45&gt;$N53,AND($N$45=$N53,$O$45&gt;$O53))),1,"")</f>
        <v/>
      </c>
      <c r="DC53" s="17" t="str">
        <f>IF(AND(Участники!$A53&lt;&gt;"",OR($N$46&gt;$N53,AND($N$46=$N53,$O$46&gt;$O53))),1,"")</f>
        <v/>
      </c>
      <c r="DD53" s="17" t="str">
        <f>IF(AND(Участники!$A53&lt;&gt;"",OR($N$47&gt;$N53,AND($N$47=$N53,$O$47&gt;$O53))),1,"")</f>
        <v/>
      </c>
      <c r="DE53" s="17" t="str">
        <f>IF(AND(Участники!$A53&lt;&gt;"",OR($N$48&gt;$N53,AND($N$48=$N53,$O$48&gt;$O53))),1,"")</f>
        <v/>
      </c>
      <c r="DF53" s="17" t="str">
        <f>IF(AND(Участники!$A53&lt;&gt;"",OR($N$49&gt;$N53,AND($N$49=$N53,$O$49&gt;$O53))),1,"")</f>
        <v/>
      </c>
      <c r="DG53" s="17" t="str">
        <f>IF(AND(Участники!$A53&lt;&gt;"",OR($N$50&gt;$N53,AND($N$50=$N53,$O$50&gt;$O53))),1,"")</f>
        <v/>
      </c>
      <c r="DH53" s="17" t="str">
        <f>IF(AND(Участники!$A53&lt;&gt;"",OR($N$51&gt;$N53,AND($N$51=$N53,$O$51&gt;$O53))),1,"")</f>
        <v/>
      </c>
      <c r="DI53" s="17" t="str">
        <f>IF(AND(Участники!$A53&lt;&gt;"",OR($N$52&gt;$N53,AND($N$52=$N53,$O$52&gt;$O53))),1,"")</f>
        <v/>
      </c>
      <c r="DJ53" s="16" t="str">
        <f>IF(AND(Участники!$A53&lt;&gt;"",OR($N$53&gt;$N53,AND($N$53=$N53,$O$53&gt;$O53))),1,"")</f>
        <v/>
      </c>
      <c r="DK53" s="17" t="str">
        <f>IF(AND(Участники!$A53&lt;&gt;"",OR($N$54&gt;$N53,AND($N$54=$N53,$O$54&gt;$O53))),1,"")</f>
        <v/>
      </c>
      <c r="DL53" s="17" t="str">
        <f>IF(AND(Участники!$A53&lt;&gt;"",OR($N$55&gt;$N53,AND($N$55=$N53,$O$55&gt;$O53))),1,"")</f>
        <v/>
      </c>
      <c r="DM53" s="17" t="str">
        <f>IF(AND(Участники!$A53&lt;&gt;"",OR($N$56&gt;$N53,AND($N$56=$N53,$O$56&gt;$O53))),1,"")</f>
        <v/>
      </c>
      <c r="DN53" s="17" t="str">
        <f>IF(AND(Участники!$A53&lt;&gt;"",OR($N$57&gt;$N53,AND($N$57=$N53,$O$57&gt;$O53))),1,"")</f>
        <v/>
      </c>
      <c r="DO53" s="17" t="str">
        <f>IF(AND(Участники!$A53&lt;&gt;"",OR($N$58&gt;$N53,AND($N$58=$N53,$O$58&gt;$O53))),1,"")</f>
        <v/>
      </c>
      <c r="DP53" s="17" t="str">
        <f>IF(AND(Участники!$A53&lt;&gt;"",OR($N$59&gt;$N53,AND($N$59=$N53,$O$59&gt;$O53))),1,"")</f>
        <v/>
      </c>
      <c r="DQ53" s="17" t="str">
        <f>IF(AND(Участники!$A53&lt;&gt;"",OR($N$60&gt;$N53,AND($N$60=$N53,$O$60&gt;$O53))),1,"")</f>
        <v/>
      </c>
    </row>
    <row r="54" spans="1:121" x14ac:dyDescent="0.25">
      <c r="A54" s="32" t="str">
        <f>IF(Участники!A54="","",Участники!A54)</f>
        <v/>
      </c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15" t="str">
        <f>IF(Участники!A54="","",COUNTA(B54:M54))</f>
        <v/>
      </c>
      <c r="O54" s="15" t="str">
        <f>IF(Участники!A54="","",SUMPRODUCT(B$8:M$8,B114:M114))</f>
        <v/>
      </c>
      <c r="P54" s="15" t="str">
        <f>IF(Участники!A54="","",IF($BK$61+1=Участники!$B$6-DK$61,$BK$61+1,CONCATENATE($BK$61+1,"-",Участники!$B$6-DK$61)))</f>
        <v/>
      </c>
      <c r="T54" s="17" t="str">
        <f>IF(AND(Участники!$A54&lt;&gt;"",OR($N$11&lt;$N54,AND($N$11=$N54,$O$11&lt;$O54))),1,"")</f>
        <v/>
      </c>
      <c r="U54" s="17" t="str">
        <f>IF(AND(Участники!$A54&lt;&gt;"",OR($N$12&lt;$N54,AND($N$12=$N54,$O$12&lt;$O54))),1,"")</f>
        <v/>
      </c>
      <c r="V54" s="17" t="str">
        <f>IF(AND(Участники!$A54&lt;&gt;"",OR($N$13&lt;$N54,AND($N$13=$N54,$O$13&lt;$O54))),1,"")</f>
        <v/>
      </c>
      <c r="W54" s="17" t="str">
        <f>IF(AND(Участники!$A54&lt;&gt;"",OR($N$14&lt;$N54,AND($N$14=$N54,$O$14&lt;$O54))),1,"")</f>
        <v/>
      </c>
      <c r="X54" s="17" t="str">
        <f>IF(AND(Участники!$A54&lt;&gt;"",OR($N$15&lt;$N54,AND($N$15=$N54,$O$15&lt;$O54))),1,"")</f>
        <v/>
      </c>
      <c r="Y54" s="17" t="str">
        <f>IF(AND(Участники!$A54&lt;&gt;"",OR($N$16&lt;$N54,AND($N$16=$N54,$O$16&lt;$O54))),1,"")</f>
        <v/>
      </c>
      <c r="Z54" s="17" t="str">
        <f>IF(AND(Участники!$A54&lt;&gt;"",OR($N$17&lt;$N54,AND($N$17=$N54,$O$17&lt;$O54))),1,"")</f>
        <v/>
      </c>
      <c r="AA54" s="17" t="str">
        <f>IF(AND(Участники!$A54&lt;&gt;"",OR($N$18&lt;$N54,AND($N$18=$N54,$O$18&lt;$O54))),1,"")</f>
        <v/>
      </c>
      <c r="AB54" s="17" t="str">
        <f>IF(AND(Участники!$A54&lt;&gt;"",OR($N$19&lt;$N54,AND($N$19=$N54,$O$19&lt;$O54))),1,"")</f>
        <v/>
      </c>
      <c r="AC54" s="17" t="str">
        <f>IF(AND(Участники!$A54&lt;&gt;"",OR($N$20&lt;$N54,AND($N$20=$N54,$O$20&lt;$O54))),1,"")</f>
        <v/>
      </c>
      <c r="AD54" s="17" t="str">
        <f>IF(AND(Участники!$A54&lt;&gt;"",OR($N$21&lt;$N54,AND($N$21=$N54,$O$21&lt;$O54))),1,"")</f>
        <v/>
      </c>
      <c r="AE54" s="17" t="str">
        <f>IF(AND(Участники!$A54&lt;&gt;"",OR($N$22&lt;$N54,AND($N$22=$N54,$O$22&lt;$O54))),1,"")</f>
        <v/>
      </c>
      <c r="AF54" s="17" t="str">
        <f>IF(AND(Участники!$A54&lt;&gt;"",OR($N$23&lt;$N54,AND($N$23=$N54,$O$23&lt;$O54))),1,"")</f>
        <v/>
      </c>
      <c r="AG54" s="17" t="str">
        <f>IF(AND(Участники!$A54&lt;&gt;"",OR($N$24&lt;$N54,AND($N$24=$N54,$O$24&lt;$O54))),1,"")</f>
        <v/>
      </c>
      <c r="AH54" s="17" t="str">
        <f>IF(AND(Участники!$A54&lt;&gt;"",OR($N$25&lt;$N54,AND($N$25=$N54,$O$25&lt;$O54))),1,"")</f>
        <v/>
      </c>
      <c r="AI54" s="17" t="str">
        <f>IF(AND(Участники!$A54&lt;&gt;"",OR($N$26&lt;$N54,AND($N$26=$N54,$O$26&lt;$O54))),1,"")</f>
        <v/>
      </c>
      <c r="AJ54" s="17" t="str">
        <f>IF(AND(Участники!$A54&lt;&gt;"",OR($N$27&lt;$N54,AND($N$27=$N54,$O$27&lt;$O54))),1,"")</f>
        <v/>
      </c>
      <c r="AK54" s="17" t="str">
        <f>IF(AND(Участники!$A54&lt;&gt;"",OR($N$28&lt;$N54,AND($N$28=$N54,$O$28&lt;$O54))),1,"")</f>
        <v/>
      </c>
      <c r="AL54" s="17" t="str">
        <f>IF(AND(Участники!$A54&lt;&gt;"",OR($N$29&lt;$N54,AND($N$29=$N54,$O$29&lt;$O54))),1,"")</f>
        <v/>
      </c>
      <c r="AM54" s="17" t="str">
        <f>IF(AND(Участники!$A54&lt;&gt;"",OR($N$30&lt;$N54,AND($N$30=$N54,$O$30&lt;$O54))),1,"")</f>
        <v/>
      </c>
      <c r="AN54" s="17" t="str">
        <f>IF(AND(Участники!$A54&lt;&gt;"",OR($N$31&lt;$N54,AND($N$31=$N54,$O$31&lt;$O54))),1,"")</f>
        <v/>
      </c>
      <c r="AO54" s="17" t="str">
        <f>IF(AND(Участники!$A54&lt;&gt;"",OR($N$32&lt;$N54,AND($N$32=$N54,$O$32&lt;$O54))),1,"")</f>
        <v/>
      </c>
      <c r="AP54" s="17" t="str">
        <f>IF(AND(Участники!$A54&lt;&gt;"",OR($N$33&lt;$N54,AND($N$33=$N54,$O$33&lt;$O54))),1,"")</f>
        <v/>
      </c>
      <c r="AQ54" s="17" t="str">
        <f>IF(AND(Участники!$A54&lt;&gt;"",OR($N$34&lt;$N54,AND($N$34=$N54,$O$34&lt;$O54))),1,"")</f>
        <v/>
      </c>
      <c r="AR54" s="17" t="str">
        <f>IF(AND(Участники!$A54&lt;&gt;"",OR($N$35&lt;$N54,AND($N$35=$N54,$O$35&lt;$O54))),1,"")</f>
        <v/>
      </c>
      <c r="AS54" s="17" t="str">
        <f>IF(AND(Участники!$A54&lt;&gt;"",OR($N$36&lt;$N54,AND($N$36=$N54,$O$36&lt;$O54))),1,"")</f>
        <v/>
      </c>
      <c r="AT54" s="17" t="str">
        <f>IF(AND(Участники!$A54&lt;&gt;"",OR($N$37&lt;$N54,AND($N$37=$N54,$O$37&lt;$O54))),1,"")</f>
        <v/>
      </c>
      <c r="AU54" s="17" t="str">
        <f>IF(AND(Участники!$A54&lt;&gt;"",OR($N$38&lt;$N54,AND($N$38=$N54,$O$38&lt;$O54))),1,"")</f>
        <v/>
      </c>
      <c r="AV54" s="17" t="str">
        <f>IF(AND(Участники!$A54&lt;&gt;"",OR($N$39&lt;$N54,AND($N$39=$N54,$O$39&lt;$O54))),1,"")</f>
        <v/>
      </c>
      <c r="AW54" s="17" t="str">
        <f>IF(AND(Участники!$A54&lt;&gt;"",OR($N$40&lt;$N54,AND($N$40=$N54,$O$40&lt;$O54))),1,"")</f>
        <v/>
      </c>
      <c r="AX54" s="17" t="str">
        <f>IF(AND(Участники!$A54&lt;&gt;"",OR($N$41&lt;$N54,AND($N$41=$N54,$O$41&lt;$O54))),1,"")</f>
        <v/>
      </c>
      <c r="AY54" s="17" t="str">
        <f>IF(AND(Участники!$A54&lt;&gt;"",OR($N$42&lt;$N54,AND($N$42=$N54,$O$42&lt;$O54))),1,"")</f>
        <v/>
      </c>
      <c r="AZ54" s="17" t="str">
        <f>IF(AND(Участники!$A54&lt;&gt;"",OR($N$43&lt;$N54,AND($N$43=$N54,$O$43&lt;$O54))),1,"")</f>
        <v/>
      </c>
      <c r="BA54" s="17" t="str">
        <f>IF(AND(Участники!$A54&lt;&gt;"",OR($N$44&lt;$N54,AND($N$44=$N54,$O$44&lt;$O54))),1,"")</f>
        <v/>
      </c>
      <c r="BB54" s="17" t="str">
        <f>IF(AND(Участники!$A54&lt;&gt;"",OR($N$45&lt;$N54,AND($N$45=$N54,$O$45&lt;$O54))),1,"")</f>
        <v/>
      </c>
      <c r="BC54" s="17" t="str">
        <f>IF(AND(Участники!$A54&lt;&gt;"",OR($N$46&lt;$N54,AND($N$46=$N54,$O$46&lt;$O54))),1,"")</f>
        <v/>
      </c>
      <c r="BD54" s="17" t="str">
        <f>IF(AND(Участники!$A54&lt;&gt;"",OR($N$47&lt;$N54,AND($N$47=$N54,$O$47&lt;$O54))),1,"")</f>
        <v/>
      </c>
      <c r="BE54" s="17" t="str">
        <f>IF(AND(Участники!$A54&lt;&gt;"",OR($N$48&lt;$N54,AND($N$48=$N54,$O$48&lt;$O54))),1,"")</f>
        <v/>
      </c>
      <c r="BF54" s="17" t="str">
        <f>IF(AND(Участники!$A54&lt;&gt;"",OR($N$49&lt;$N54,AND($N$49=$N54,$O$49&lt;$O54))),1,"")</f>
        <v/>
      </c>
      <c r="BG54" s="17" t="str">
        <f>IF(AND(Участники!$A54&lt;&gt;"",OR($N$50&lt;$N54,AND($N$50=$N54,$O$50&lt;$O54))),1,"")</f>
        <v/>
      </c>
      <c r="BH54" s="17" t="str">
        <f>IF(AND(Участники!$A54&lt;&gt;"",OR($N$51&lt;$N54,AND($N$51=$N54,$O$51&lt;$O54))),1,"")</f>
        <v/>
      </c>
      <c r="BI54" s="17" t="str">
        <f>IF(AND(Участники!$A54&lt;&gt;"",OR($N$52&lt;$N54,AND($N$52=$N54,$O$52&lt;$O54))),1,"")</f>
        <v/>
      </c>
      <c r="BJ54" s="17" t="str">
        <f>IF(AND(Участники!$A54&lt;&gt;"",OR($N$53&lt;$N54,AND($N$53=$N54,$O$53&lt;$O54))),1,"")</f>
        <v/>
      </c>
      <c r="BK54" s="16" t="str">
        <f>IF(AND(Участники!$A54&lt;&gt;"",OR($N$54&lt;$N54,AND($N$54=$N54,$O$54&lt;$O54))),1,"")</f>
        <v/>
      </c>
      <c r="BL54" s="17" t="str">
        <f>IF(AND(Участники!$A54&lt;&gt;"",OR($N$55&lt;$N54,AND($N$55=$N54,$O$55&lt;$O54))),1,"")</f>
        <v/>
      </c>
      <c r="BM54" s="17" t="str">
        <f>IF(AND(Участники!$A54&lt;&gt;"",OR($N$56&lt;$N54,AND($N$56=$N54,$O$56&lt;$O54))),1,"")</f>
        <v/>
      </c>
      <c r="BN54" s="17" t="str">
        <f>IF(AND(Участники!$A54&lt;&gt;"",OR($N$57&lt;$N54,AND($N$57=$N54,$O$57&lt;$O54))),1,"")</f>
        <v/>
      </c>
      <c r="BO54" s="17" t="str">
        <f>IF(AND(Участники!$A54&lt;&gt;"",OR($N$58&lt;$N54,AND($N$58=$N54,$O$58&lt;$O54))),1,"")</f>
        <v/>
      </c>
      <c r="BP54" s="17" t="str">
        <f>IF(AND(Участники!$A54&lt;&gt;"",OR($N$59&lt;$N54,AND($N$59=$N54,$O$59&lt;$O54))),1,"")</f>
        <v/>
      </c>
      <c r="BQ54" s="17" t="str">
        <f>IF(AND(Участники!$A54&lt;&gt;"",OR($N$60&lt;$N54,AND($N$60=$N54,$O$60&lt;$O54))),1,"")</f>
        <v/>
      </c>
      <c r="BT54" s="17" t="str">
        <f>IF(AND(Участники!$A54&lt;&gt;"",OR($N$11&gt;$N54,AND($N$11=$N54,$O$11&gt;$O54))),1,"")</f>
        <v/>
      </c>
      <c r="BU54" s="17" t="str">
        <f>IF(AND(Участники!$A54&lt;&gt;"",OR($N$12&gt;$N54,AND($N$12=$N54,$O$12&gt;$O54))),1,"")</f>
        <v/>
      </c>
      <c r="BV54" s="17" t="str">
        <f>IF(AND(Участники!$A54&lt;&gt;"",OR($N$13&gt;$N54,AND($N$13=$N54,$O$13&gt;$O54))),1,"")</f>
        <v/>
      </c>
      <c r="BW54" s="17" t="str">
        <f>IF(AND(Участники!$A54&lt;&gt;"",OR($N$14&gt;$N54,AND($N$14=$N54,$O$14&gt;$O54))),1,"")</f>
        <v/>
      </c>
      <c r="BX54" s="17" t="str">
        <f>IF(AND(Участники!$A54&lt;&gt;"",OR($N$15&gt;$N54,AND($N$15=$N54,$O$15&gt;$O54))),1,"")</f>
        <v/>
      </c>
      <c r="BY54" s="17" t="str">
        <f>IF(AND(Участники!$A54&lt;&gt;"",OR($N$16&gt;$N54,AND($N$16=$N54,$O$16&gt;$O54))),1,"")</f>
        <v/>
      </c>
      <c r="BZ54" s="17" t="str">
        <f>IF(AND(Участники!$A54&lt;&gt;"",OR($N$17&gt;$N54,AND($N$17=$N54,$O$17&gt;$O54))),1,"")</f>
        <v/>
      </c>
      <c r="CA54" s="17" t="str">
        <f>IF(AND(Участники!$A54&lt;&gt;"",OR($N$18&gt;$N54,AND($N$18=$N54,$O$18&gt;$O54))),1,"")</f>
        <v/>
      </c>
      <c r="CB54" s="17" t="str">
        <f>IF(AND(Участники!$A54&lt;&gt;"",OR($N$19&gt;$N54,AND($N$19=$N54,$O$19&gt;$O54))),1,"")</f>
        <v/>
      </c>
      <c r="CC54" s="17" t="str">
        <f>IF(AND(Участники!$A54&lt;&gt;"",OR($N$20&gt;$N54,AND($N$20=$N54,$O$20&gt;$O54))),1,"")</f>
        <v/>
      </c>
      <c r="CD54" s="17" t="str">
        <f>IF(AND(Участники!$A54&lt;&gt;"",OR($N$21&gt;$N54,AND($N$21=$N54,$O$21&gt;$O54))),1,"")</f>
        <v/>
      </c>
      <c r="CE54" s="17" t="str">
        <f>IF(AND(Участники!$A54&lt;&gt;"",OR($N$22&gt;$N54,AND($N$22=$N54,$O$22&gt;$O54))),1,"")</f>
        <v/>
      </c>
      <c r="CF54" s="17" t="str">
        <f>IF(AND(Участники!$A54&lt;&gt;"",OR($N$23&gt;$N54,AND($N$23=$N54,$O$23&gt;$O54))),1,"")</f>
        <v/>
      </c>
      <c r="CG54" s="17" t="str">
        <f>IF(AND(Участники!$A54&lt;&gt;"",OR($N$24&gt;$N54,AND($N$24=$N54,$O$24&gt;$O54))),1,"")</f>
        <v/>
      </c>
      <c r="CH54" s="17" t="str">
        <f>IF(AND(Участники!$A54&lt;&gt;"",OR($N$25&gt;$N54,AND($N$25=$N54,$O$25&gt;$O54))),1,"")</f>
        <v/>
      </c>
      <c r="CI54" s="17" t="str">
        <f>IF(AND(Участники!$A54&lt;&gt;"",OR($N$26&gt;$N54,AND($N$26=$N54,$O$26&gt;$O54))),1,"")</f>
        <v/>
      </c>
      <c r="CJ54" s="17" t="str">
        <f>IF(AND(Участники!$A54&lt;&gt;"",OR($N$27&gt;$N54,AND($N$27=$N54,$O$27&gt;$O54))),1,"")</f>
        <v/>
      </c>
      <c r="CK54" s="17" t="str">
        <f>IF(AND(Участники!$A54&lt;&gt;"",OR($N$28&gt;$N54,AND($N$28=$N54,$O$28&gt;$O54))),1,"")</f>
        <v/>
      </c>
      <c r="CL54" s="17" t="str">
        <f>IF(AND(Участники!$A54&lt;&gt;"",OR($N$29&gt;$N54,AND($N$29=$N54,$O$29&gt;$O54))),1,"")</f>
        <v/>
      </c>
      <c r="CM54" s="17" t="str">
        <f>IF(AND(Участники!$A54&lt;&gt;"",OR($N$30&gt;$N54,AND($N$30=$N54,$O$30&gt;$O54))),1,"")</f>
        <v/>
      </c>
      <c r="CN54" s="17" t="str">
        <f>IF(AND(Участники!$A54&lt;&gt;"",OR($N$31&gt;$N54,AND($N$31=$N54,$O$31&gt;$O54))),1,"")</f>
        <v/>
      </c>
      <c r="CO54" s="17" t="str">
        <f>IF(AND(Участники!$A54&lt;&gt;"",OR($N$32&gt;$N54,AND($N$32=$N54,$O$32&gt;$O54))),1,"")</f>
        <v/>
      </c>
      <c r="CP54" s="17" t="str">
        <f>IF(AND(Участники!$A54&lt;&gt;"",OR($N$33&gt;$N54,AND($N$33=$N54,$O$33&gt;$O54))),1,"")</f>
        <v/>
      </c>
      <c r="CQ54" s="17" t="str">
        <f>IF(AND(Участники!$A54&lt;&gt;"",OR($N$34&gt;$N54,AND($N$34=$N54,$O$34&gt;$O54))),1,"")</f>
        <v/>
      </c>
      <c r="CR54" s="17" t="str">
        <f>IF(AND(Участники!$A54&lt;&gt;"",OR($N$35&gt;$N54,AND($N$35=$N54,$O$35&gt;$O54))),1,"")</f>
        <v/>
      </c>
      <c r="CS54" s="17" t="str">
        <f>IF(AND(Участники!$A54&lt;&gt;"",OR($N$36&gt;$N54,AND($N$36=$N54,$O$36&gt;$O54))),1,"")</f>
        <v/>
      </c>
      <c r="CT54" s="17" t="str">
        <f>IF(AND(Участники!$A54&lt;&gt;"",OR($N$37&gt;$N54,AND($N$37=$N54,$O$37&gt;$O54))),1,"")</f>
        <v/>
      </c>
      <c r="CU54" s="17" t="str">
        <f>IF(AND(Участники!$A54&lt;&gt;"",OR($N$38&gt;$N54,AND($N$38=$N54,$O$38&gt;$O54))),1,"")</f>
        <v/>
      </c>
      <c r="CV54" s="17" t="str">
        <f>IF(AND(Участники!$A54&lt;&gt;"",OR($N$39&gt;$N54,AND($N$39=$N54,$O$39&gt;$O54))),1,"")</f>
        <v/>
      </c>
      <c r="CW54" s="17" t="str">
        <f>IF(AND(Участники!$A54&lt;&gt;"",OR($N$40&gt;$N54,AND($N$40=$N54,$O$40&gt;$O54))),1,"")</f>
        <v/>
      </c>
      <c r="CX54" s="17" t="str">
        <f>IF(AND(Участники!$A54&lt;&gt;"",OR($N$41&gt;$N54,AND($N$41=$N54,$O$41&gt;$O54))),1,"")</f>
        <v/>
      </c>
      <c r="CY54" s="17" t="str">
        <f>IF(AND(Участники!$A54&lt;&gt;"",OR($N$42&gt;$N54,AND($N$42=$N54,$O$42&gt;$O54))),1,"")</f>
        <v/>
      </c>
      <c r="CZ54" s="17" t="str">
        <f>IF(AND(Участники!$A54&lt;&gt;"",OR($N$43&gt;$N54,AND($N$43=$N54,$O$43&gt;$O54))),1,"")</f>
        <v/>
      </c>
      <c r="DA54" s="17" t="str">
        <f>IF(AND(Участники!$A54&lt;&gt;"",OR($N$44&gt;$N54,AND($N$44=$N54,$O$44&gt;$O54))),1,"")</f>
        <v/>
      </c>
      <c r="DB54" s="17" t="str">
        <f>IF(AND(Участники!$A54&lt;&gt;"",OR($N$45&gt;$N54,AND($N$45=$N54,$O$45&gt;$O54))),1,"")</f>
        <v/>
      </c>
      <c r="DC54" s="17" t="str">
        <f>IF(AND(Участники!$A54&lt;&gt;"",OR($N$46&gt;$N54,AND($N$46=$N54,$O$46&gt;$O54))),1,"")</f>
        <v/>
      </c>
      <c r="DD54" s="17" t="str">
        <f>IF(AND(Участники!$A54&lt;&gt;"",OR($N$47&gt;$N54,AND($N$47=$N54,$O$47&gt;$O54))),1,"")</f>
        <v/>
      </c>
      <c r="DE54" s="17" t="str">
        <f>IF(AND(Участники!$A54&lt;&gt;"",OR($N$48&gt;$N54,AND($N$48=$N54,$O$48&gt;$O54))),1,"")</f>
        <v/>
      </c>
      <c r="DF54" s="17" t="str">
        <f>IF(AND(Участники!$A54&lt;&gt;"",OR($N$49&gt;$N54,AND($N$49=$N54,$O$49&gt;$O54))),1,"")</f>
        <v/>
      </c>
      <c r="DG54" s="17" t="str">
        <f>IF(AND(Участники!$A54&lt;&gt;"",OR($N$50&gt;$N54,AND($N$50=$N54,$O$50&gt;$O54))),1,"")</f>
        <v/>
      </c>
      <c r="DH54" s="17" t="str">
        <f>IF(AND(Участники!$A54&lt;&gt;"",OR($N$51&gt;$N54,AND($N$51=$N54,$O$51&gt;$O54))),1,"")</f>
        <v/>
      </c>
      <c r="DI54" s="17" t="str">
        <f>IF(AND(Участники!$A54&lt;&gt;"",OR($N$52&gt;$N54,AND($N$52=$N54,$O$52&gt;$O54))),1,"")</f>
        <v/>
      </c>
      <c r="DJ54" s="17" t="str">
        <f>IF(AND(Участники!$A54&lt;&gt;"",OR($N$53&gt;$N54,AND($N$53=$N54,$O$53&gt;$O54))),1,"")</f>
        <v/>
      </c>
      <c r="DK54" s="16" t="str">
        <f>IF(AND(Участники!$A54&lt;&gt;"",OR($N$54&gt;$N54,AND($N$54=$N54,$O$54&gt;$O54))),1,"")</f>
        <v/>
      </c>
      <c r="DL54" s="17" t="str">
        <f>IF(AND(Участники!$A54&lt;&gt;"",OR($N$55&gt;$N54,AND($N$55=$N54,$O$55&gt;$O54))),1,"")</f>
        <v/>
      </c>
      <c r="DM54" s="17" t="str">
        <f>IF(AND(Участники!$A54&lt;&gt;"",OR($N$56&gt;$N54,AND($N$56=$N54,$O$56&gt;$O54))),1,"")</f>
        <v/>
      </c>
      <c r="DN54" s="17" t="str">
        <f>IF(AND(Участники!$A54&lt;&gt;"",OR($N$57&gt;$N54,AND($N$57=$N54,$O$57&gt;$O54))),1,"")</f>
        <v/>
      </c>
      <c r="DO54" s="17" t="str">
        <f>IF(AND(Участники!$A54&lt;&gt;"",OR($N$58&gt;$N54,AND($N$58=$N54,$O$58&gt;$O54))),1,"")</f>
        <v/>
      </c>
      <c r="DP54" s="17" t="str">
        <f>IF(AND(Участники!$A54&lt;&gt;"",OR($N$59&gt;$N54,AND($N$59=$N54,$O$59&gt;$O54))),1,"")</f>
        <v/>
      </c>
      <c r="DQ54" s="17" t="str">
        <f>IF(AND(Участники!$A54&lt;&gt;"",OR($N$60&gt;$N54,AND($N$60=$N54,$O$60&gt;$O54))),1,"")</f>
        <v/>
      </c>
    </row>
    <row r="55" spans="1:121" x14ac:dyDescent="0.25">
      <c r="A55" s="30" t="str">
        <f>IF(Участники!A55="","",Участники!A55)</f>
        <v/>
      </c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31" t="str">
        <f>IF(Участники!A55="","",COUNTA(B55:M55))</f>
        <v/>
      </c>
      <c r="O55" s="31" t="str">
        <f>IF(Участники!A55="","",SUMPRODUCT(B$8:M$8,B115:M115))</f>
        <v/>
      </c>
      <c r="P55" s="31" t="str">
        <f>IF(Участники!A55="","",IF($BL$61+1=Участники!$B$6-DL$61,$BL$61+1,CONCATENATE($BL$61+1,"-",Участники!$B$6-DL$61)))</f>
        <v/>
      </c>
      <c r="T55" s="17" t="str">
        <f>IF(AND(Участники!$A55&lt;&gt;"",OR($N$11&lt;$N55,AND($N$11=$N55,$O$11&lt;$O55))),1,"")</f>
        <v/>
      </c>
      <c r="U55" s="17" t="str">
        <f>IF(AND(Участники!$A55&lt;&gt;"",OR($N$12&lt;$N55,AND($N$12=$N55,$O$12&lt;$O55))),1,"")</f>
        <v/>
      </c>
      <c r="V55" s="17" t="str">
        <f>IF(AND(Участники!$A55&lt;&gt;"",OR($N$13&lt;$N55,AND($N$13=$N55,$O$13&lt;$O55))),1,"")</f>
        <v/>
      </c>
      <c r="W55" s="17" t="str">
        <f>IF(AND(Участники!$A55&lt;&gt;"",OR($N$14&lt;$N55,AND($N$14=$N55,$O$14&lt;$O55))),1,"")</f>
        <v/>
      </c>
      <c r="X55" s="17" t="str">
        <f>IF(AND(Участники!$A55&lt;&gt;"",OR($N$15&lt;$N55,AND($N$15=$N55,$O$15&lt;$O55))),1,"")</f>
        <v/>
      </c>
      <c r="Y55" s="17" t="str">
        <f>IF(AND(Участники!$A55&lt;&gt;"",OR($N$16&lt;$N55,AND($N$16=$N55,$O$16&lt;$O55))),1,"")</f>
        <v/>
      </c>
      <c r="Z55" s="17" t="str">
        <f>IF(AND(Участники!$A55&lt;&gt;"",OR($N$17&lt;$N55,AND($N$17=$N55,$O$17&lt;$O55))),1,"")</f>
        <v/>
      </c>
      <c r="AA55" s="17" t="str">
        <f>IF(AND(Участники!$A55&lt;&gt;"",OR($N$18&lt;$N55,AND($N$18=$N55,$O$18&lt;$O55))),1,"")</f>
        <v/>
      </c>
      <c r="AB55" s="17" t="str">
        <f>IF(AND(Участники!$A55&lt;&gt;"",OR($N$19&lt;$N55,AND($N$19=$N55,$O$19&lt;$O55))),1,"")</f>
        <v/>
      </c>
      <c r="AC55" s="17" t="str">
        <f>IF(AND(Участники!$A55&lt;&gt;"",OR($N$20&lt;$N55,AND($N$20=$N55,$O$20&lt;$O55))),1,"")</f>
        <v/>
      </c>
      <c r="AD55" s="17" t="str">
        <f>IF(AND(Участники!$A55&lt;&gt;"",OR($N$21&lt;$N55,AND($N$21=$N55,$O$21&lt;$O55))),1,"")</f>
        <v/>
      </c>
      <c r="AE55" s="17" t="str">
        <f>IF(AND(Участники!$A55&lt;&gt;"",OR($N$22&lt;$N55,AND($N$22=$N55,$O$22&lt;$O55))),1,"")</f>
        <v/>
      </c>
      <c r="AF55" s="17" t="str">
        <f>IF(AND(Участники!$A55&lt;&gt;"",OR($N$23&lt;$N55,AND($N$23=$N55,$O$23&lt;$O55))),1,"")</f>
        <v/>
      </c>
      <c r="AG55" s="17" t="str">
        <f>IF(AND(Участники!$A55&lt;&gt;"",OR($N$24&lt;$N55,AND($N$24=$N55,$O$24&lt;$O55))),1,"")</f>
        <v/>
      </c>
      <c r="AH55" s="17" t="str">
        <f>IF(AND(Участники!$A55&lt;&gt;"",OR($N$25&lt;$N55,AND($N$25=$N55,$O$25&lt;$O55))),1,"")</f>
        <v/>
      </c>
      <c r="AI55" s="17" t="str">
        <f>IF(AND(Участники!$A55&lt;&gt;"",OR($N$26&lt;$N55,AND($N$26=$N55,$O$26&lt;$O55))),1,"")</f>
        <v/>
      </c>
      <c r="AJ55" s="17" t="str">
        <f>IF(AND(Участники!$A55&lt;&gt;"",OR($N$27&lt;$N55,AND($N$27=$N55,$O$27&lt;$O55))),1,"")</f>
        <v/>
      </c>
      <c r="AK55" s="17" t="str">
        <f>IF(AND(Участники!$A55&lt;&gt;"",OR($N$28&lt;$N55,AND($N$28=$N55,$O$28&lt;$O55))),1,"")</f>
        <v/>
      </c>
      <c r="AL55" s="17" t="str">
        <f>IF(AND(Участники!$A55&lt;&gt;"",OR($N$29&lt;$N55,AND($N$29=$N55,$O$29&lt;$O55))),1,"")</f>
        <v/>
      </c>
      <c r="AM55" s="17" t="str">
        <f>IF(AND(Участники!$A55&lt;&gt;"",OR($N$30&lt;$N55,AND($N$30=$N55,$O$30&lt;$O55))),1,"")</f>
        <v/>
      </c>
      <c r="AN55" s="17" t="str">
        <f>IF(AND(Участники!$A55&lt;&gt;"",OR($N$31&lt;$N55,AND($N$31=$N55,$O$31&lt;$O55))),1,"")</f>
        <v/>
      </c>
      <c r="AO55" s="17" t="str">
        <f>IF(AND(Участники!$A55&lt;&gt;"",OR($N$32&lt;$N55,AND($N$32=$N55,$O$32&lt;$O55))),1,"")</f>
        <v/>
      </c>
      <c r="AP55" s="17" t="str">
        <f>IF(AND(Участники!$A55&lt;&gt;"",OR($N$33&lt;$N55,AND($N$33=$N55,$O$33&lt;$O55))),1,"")</f>
        <v/>
      </c>
      <c r="AQ55" s="17" t="str">
        <f>IF(AND(Участники!$A55&lt;&gt;"",OR($N$34&lt;$N55,AND($N$34=$N55,$O$34&lt;$O55))),1,"")</f>
        <v/>
      </c>
      <c r="AR55" s="17" t="str">
        <f>IF(AND(Участники!$A55&lt;&gt;"",OR($N$35&lt;$N55,AND($N$35=$N55,$O$35&lt;$O55))),1,"")</f>
        <v/>
      </c>
      <c r="AS55" s="17" t="str">
        <f>IF(AND(Участники!$A55&lt;&gt;"",OR($N$36&lt;$N55,AND($N$36=$N55,$O$36&lt;$O55))),1,"")</f>
        <v/>
      </c>
      <c r="AT55" s="17" t="str">
        <f>IF(AND(Участники!$A55&lt;&gt;"",OR($N$37&lt;$N55,AND($N$37=$N55,$O$37&lt;$O55))),1,"")</f>
        <v/>
      </c>
      <c r="AU55" s="17" t="str">
        <f>IF(AND(Участники!$A55&lt;&gt;"",OR($N$38&lt;$N55,AND($N$38=$N55,$O$38&lt;$O55))),1,"")</f>
        <v/>
      </c>
      <c r="AV55" s="17" t="str">
        <f>IF(AND(Участники!$A55&lt;&gt;"",OR($N$39&lt;$N55,AND($N$39=$N55,$O$39&lt;$O55))),1,"")</f>
        <v/>
      </c>
      <c r="AW55" s="17" t="str">
        <f>IF(AND(Участники!$A55&lt;&gt;"",OR($N$40&lt;$N55,AND($N$40=$N55,$O$40&lt;$O55))),1,"")</f>
        <v/>
      </c>
      <c r="AX55" s="17" t="str">
        <f>IF(AND(Участники!$A55&lt;&gt;"",OR($N$41&lt;$N55,AND($N$41=$N55,$O$41&lt;$O55))),1,"")</f>
        <v/>
      </c>
      <c r="AY55" s="17" t="str">
        <f>IF(AND(Участники!$A55&lt;&gt;"",OR($N$42&lt;$N55,AND($N$42=$N55,$O$42&lt;$O55))),1,"")</f>
        <v/>
      </c>
      <c r="AZ55" s="17" t="str">
        <f>IF(AND(Участники!$A55&lt;&gt;"",OR($N$43&lt;$N55,AND($N$43=$N55,$O$43&lt;$O55))),1,"")</f>
        <v/>
      </c>
      <c r="BA55" s="17" t="str">
        <f>IF(AND(Участники!$A55&lt;&gt;"",OR($N$44&lt;$N55,AND($N$44=$N55,$O$44&lt;$O55))),1,"")</f>
        <v/>
      </c>
      <c r="BB55" s="17" t="str">
        <f>IF(AND(Участники!$A55&lt;&gt;"",OR($N$45&lt;$N55,AND($N$45=$N55,$O$45&lt;$O55))),1,"")</f>
        <v/>
      </c>
      <c r="BC55" s="17" t="str">
        <f>IF(AND(Участники!$A55&lt;&gt;"",OR($N$46&lt;$N55,AND($N$46=$N55,$O$46&lt;$O55))),1,"")</f>
        <v/>
      </c>
      <c r="BD55" s="17" t="str">
        <f>IF(AND(Участники!$A55&lt;&gt;"",OR($N$47&lt;$N55,AND($N$47=$N55,$O$47&lt;$O55))),1,"")</f>
        <v/>
      </c>
      <c r="BE55" s="17" t="str">
        <f>IF(AND(Участники!$A55&lt;&gt;"",OR($N$48&lt;$N55,AND($N$48=$N55,$O$48&lt;$O55))),1,"")</f>
        <v/>
      </c>
      <c r="BF55" s="17" t="str">
        <f>IF(AND(Участники!$A55&lt;&gt;"",OR($N$49&lt;$N55,AND($N$49=$N55,$O$49&lt;$O55))),1,"")</f>
        <v/>
      </c>
      <c r="BG55" s="17" t="str">
        <f>IF(AND(Участники!$A55&lt;&gt;"",OR($N$50&lt;$N55,AND($N$50=$N55,$O$50&lt;$O55))),1,"")</f>
        <v/>
      </c>
      <c r="BH55" s="17" t="str">
        <f>IF(AND(Участники!$A55&lt;&gt;"",OR($N$51&lt;$N55,AND($N$51=$N55,$O$51&lt;$O55))),1,"")</f>
        <v/>
      </c>
      <c r="BI55" s="17" t="str">
        <f>IF(AND(Участники!$A55&lt;&gt;"",OR($N$52&lt;$N55,AND($N$52=$N55,$O$52&lt;$O55))),1,"")</f>
        <v/>
      </c>
      <c r="BJ55" s="17" t="str">
        <f>IF(AND(Участники!$A55&lt;&gt;"",OR($N$53&lt;$N55,AND($N$53=$N55,$O$53&lt;$O55))),1,"")</f>
        <v/>
      </c>
      <c r="BK55" s="17" t="str">
        <f>IF(AND(Участники!$A55&lt;&gt;"",OR($N$54&lt;$N55,AND($N$54=$N55,$O$54&lt;$O55))),1,"")</f>
        <v/>
      </c>
      <c r="BL55" s="16" t="str">
        <f>IF(AND(Участники!$A55&lt;&gt;"",OR($N$55&lt;$N55,AND($N$55=$N55,$O$55&lt;$O55))),1,"")</f>
        <v/>
      </c>
      <c r="BM55" s="17" t="str">
        <f>IF(AND(Участники!$A55&lt;&gt;"",OR($N$56&lt;$N55,AND($N$56=$N55,$O$56&lt;$O55))),1,"")</f>
        <v/>
      </c>
      <c r="BN55" s="17" t="str">
        <f>IF(AND(Участники!$A55&lt;&gt;"",OR($N$57&lt;$N55,AND($N$57=$N55,$O$57&lt;$O55))),1,"")</f>
        <v/>
      </c>
      <c r="BO55" s="17" t="str">
        <f>IF(AND(Участники!$A55&lt;&gt;"",OR($N$58&lt;$N55,AND($N$58=$N55,$O$58&lt;$O55))),1,"")</f>
        <v/>
      </c>
      <c r="BP55" s="17" t="str">
        <f>IF(AND(Участники!$A55&lt;&gt;"",OR($N$59&lt;$N55,AND($N$59=$N55,$O$59&lt;$O55))),1,"")</f>
        <v/>
      </c>
      <c r="BQ55" s="17" t="str">
        <f>IF(AND(Участники!$A55&lt;&gt;"",OR($N$60&lt;$N55,AND($N$60=$N55,$O$60&lt;$O55))),1,"")</f>
        <v/>
      </c>
      <c r="BT55" s="17" t="str">
        <f>IF(AND(Участники!$A55&lt;&gt;"",OR($N$11&gt;$N55,AND($N$11=$N55,$O$11&gt;$O55))),1,"")</f>
        <v/>
      </c>
      <c r="BU55" s="17" t="str">
        <f>IF(AND(Участники!$A55&lt;&gt;"",OR($N$12&gt;$N55,AND($N$12=$N55,$O$12&gt;$O55))),1,"")</f>
        <v/>
      </c>
      <c r="BV55" s="17" t="str">
        <f>IF(AND(Участники!$A55&lt;&gt;"",OR($N$13&gt;$N55,AND($N$13=$N55,$O$13&gt;$O55))),1,"")</f>
        <v/>
      </c>
      <c r="BW55" s="17" t="str">
        <f>IF(AND(Участники!$A55&lt;&gt;"",OR($N$14&gt;$N55,AND($N$14=$N55,$O$14&gt;$O55))),1,"")</f>
        <v/>
      </c>
      <c r="BX55" s="17" t="str">
        <f>IF(AND(Участники!$A55&lt;&gt;"",OR($N$15&gt;$N55,AND($N$15=$N55,$O$15&gt;$O55))),1,"")</f>
        <v/>
      </c>
      <c r="BY55" s="17" t="str">
        <f>IF(AND(Участники!$A55&lt;&gt;"",OR($N$16&gt;$N55,AND($N$16=$N55,$O$16&gt;$O55))),1,"")</f>
        <v/>
      </c>
      <c r="BZ55" s="17" t="str">
        <f>IF(AND(Участники!$A55&lt;&gt;"",OR($N$17&gt;$N55,AND($N$17=$N55,$O$17&gt;$O55))),1,"")</f>
        <v/>
      </c>
      <c r="CA55" s="17" t="str">
        <f>IF(AND(Участники!$A55&lt;&gt;"",OR($N$18&gt;$N55,AND($N$18=$N55,$O$18&gt;$O55))),1,"")</f>
        <v/>
      </c>
      <c r="CB55" s="17" t="str">
        <f>IF(AND(Участники!$A55&lt;&gt;"",OR($N$19&gt;$N55,AND($N$19=$N55,$O$19&gt;$O55))),1,"")</f>
        <v/>
      </c>
      <c r="CC55" s="17" t="str">
        <f>IF(AND(Участники!$A55&lt;&gt;"",OR($N$20&gt;$N55,AND($N$20=$N55,$O$20&gt;$O55))),1,"")</f>
        <v/>
      </c>
      <c r="CD55" s="17" t="str">
        <f>IF(AND(Участники!$A55&lt;&gt;"",OR($N$21&gt;$N55,AND($N$21=$N55,$O$21&gt;$O55))),1,"")</f>
        <v/>
      </c>
      <c r="CE55" s="17" t="str">
        <f>IF(AND(Участники!$A55&lt;&gt;"",OR($N$22&gt;$N55,AND($N$22=$N55,$O$22&gt;$O55))),1,"")</f>
        <v/>
      </c>
      <c r="CF55" s="17" t="str">
        <f>IF(AND(Участники!$A55&lt;&gt;"",OR($N$23&gt;$N55,AND($N$23=$N55,$O$23&gt;$O55))),1,"")</f>
        <v/>
      </c>
      <c r="CG55" s="17" t="str">
        <f>IF(AND(Участники!$A55&lt;&gt;"",OR($N$24&gt;$N55,AND($N$24=$N55,$O$24&gt;$O55))),1,"")</f>
        <v/>
      </c>
      <c r="CH55" s="17" t="str">
        <f>IF(AND(Участники!$A55&lt;&gt;"",OR($N$25&gt;$N55,AND($N$25=$N55,$O$25&gt;$O55))),1,"")</f>
        <v/>
      </c>
      <c r="CI55" s="17" t="str">
        <f>IF(AND(Участники!$A55&lt;&gt;"",OR($N$26&gt;$N55,AND($N$26=$N55,$O$26&gt;$O55))),1,"")</f>
        <v/>
      </c>
      <c r="CJ55" s="17" t="str">
        <f>IF(AND(Участники!$A55&lt;&gt;"",OR($N$27&gt;$N55,AND($N$27=$N55,$O$27&gt;$O55))),1,"")</f>
        <v/>
      </c>
      <c r="CK55" s="17" t="str">
        <f>IF(AND(Участники!$A55&lt;&gt;"",OR($N$28&gt;$N55,AND($N$28=$N55,$O$28&gt;$O55))),1,"")</f>
        <v/>
      </c>
      <c r="CL55" s="17" t="str">
        <f>IF(AND(Участники!$A55&lt;&gt;"",OR($N$29&gt;$N55,AND($N$29=$N55,$O$29&gt;$O55))),1,"")</f>
        <v/>
      </c>
      <c r="CM55" s="17" t="str">
        <f>IF(AND(Участники!$A55&lt;&gt;"",OR($N$30&gt;$N55,AND($N$30=$N55,$O$30&gt;$O55))),1,"")</f>
        <v/>
      </c>
      <c r="CN55" s="17" t="str">
        <f>IF(AND(Участники!$A55&lt;&gt;"",OR($N$31&gt;$N55,AND($N$31=$N55,$O$31&gt;$O55))),1,"")</f>
        <v/>
      </c>
      <c r="CO55" s="17" t="str">
        <f>IF(AND(Участники!$A55&lt;&gt;"",OR($N$32&gt;$N55,AND($N$32=$N55,$O$32&gt;$O55))),1,"")</f>
        <v/>
      </c>
      <c r="CP55" s="17" t="str">
        <f>IF(AND(Участники!$A55&lt;&gt;"",OR($N$33&gt;$N55,AND($N$33=$N55,$O$33&gt;$O55))),1,"")</f>
        <v/>
      </c>
      <c r="CQ55" s="17" t="str">
        <f>IF(AND(Участники!$A55&lt;&gt;"",OR($N$34&gt;$N55,AND($N$34=$N55,$O$34&gt;$O55))),1,"")</f>
        <v/>
      </c>
      <c r="CR55" s="17" t="str">
        <f>IF(AND(Участники!$A55&lt;&gt;"",OR($N$35&gt;$N55,AND($N$35=$N55,$O$35&gt;$O55))),1,"")</f>
        <v/>
      </c>
      <c r="CS55" s="17" t="str">
        <f>IF(AND(Участники!$A55&lt;&gt;"",OR($N$36&gt;$N55,AND($N$36=$N55,$O$36&gt;$O55))),1,"")</f>
        <v/>
      </c>
      <c r="CT55" s="17" t="str">
        <f>IF(AND(Участники!$A55&lt;&gt;"",OR($N$37&gt;$N55,AND($N$37=$N55,$O$37&gt;$O55))),1,"")</f>
        <v/>
      </c>
      <c r="CU55" s="17" t="str">
        <f>IF(AND(Участники!$A55&lt;&gt;"",OR($N$38&gt;$N55,AND($N$38=$N55,$O$38&gt;$O55))),1,"")</f>
        <v/>
      </c>
      <c r="CV55" s="17" t="str">
        <f>IF(AND(Участники!$A55&lt;&gt;"",OR($N$39&gt;$N55,AND($N$39=$N55,$O$39&gt;$O55))),1,"")</f>
        <v/>
      </c>
      <c r="CW55" s="17" t="str">
        <f>IF(AND(Участники!$A55&lt;&gt;"",OR($N$40&gt;$N55,AND($N$40=$N55,$O$40&gt;$O55))),1,"")</f>
        <v/>
      </c>
      <c r="CX55" s="17" t="str">
        <f>IF(AND(Участники!$A55&lt;&gt;"",OR($N$41&gt;$N55,AND($N$41=$N55,$O$41&gt;$O55))),1,"")</f>
        <v/>
      </c>
      <c r="CY55" s="17" t="str">
        <f>IF(AND(Участники!$A55&lt;&gt;"",OR($N$42&gt;$N55,AND($N$42=$N55,$O$42&gt;$O55))),1,"")</f>
        <v/>
      </c>
      <c r="CZ55" s="17" t="str">
        <f>IF(AND(Участники!$A55&lt;&gt;"",OR($N$43&gt;$N55,AND($N$43=$N55,$O$43&gt;$O55))),1,"")</f>
        <v/>
      </c>
      <c r="DA55" s="17" t="str">
        <f>IF(AND(Участники!$A55&lt;&gt;"",OR($N$44&gt;$N55,AND($N$44=$N55,$O$44&gt;$O55))),1,"")</f>
        <v/>
      </c>
      <c r="DB55" s="17" t="str">
        <f>IF(AND(Участники!$A55&lt;&gt;"",OR($N$45&gt;$N55,AND($N$45=$N55,$O$45&gt;$O55))),1,"")</f>
        <v/>
      </c>
      <c r="DC55" s="17" t="str">
        <f>IF(AND(Участники!$A55&lt;&gt;"",OR($N$46&gt;$N55,AND($N$46=$N55,$O$46&gt;$O55))),1,"")</f>
        <v/>
      </c>
      <c r="DD55" s="17" t="str">
        <f>IF(AND(Участники!$A55&lt;&gt;"",OR($N$47&gt;$N55,AND($N$47=$N55,$O$47&gt;$O55))),1,"")</f>
        <v/>
      </c>
      <c r="DE55" s="17" t="str">
        <f>IF(AND(Участники!$A55&lt;&gt;"",OR($N$48&gt;$N55,AND($N$48=$N55,$O$48&gt;$O55))),1,"")</f>
        <v/>
      </c>
      <c r="DF55" s="17" t="str">
        <f>IF(AND(Участники!$A55&lt;&gt;"",OR($N$49&gt;$N55,AND($N$49=$N55,$O$49&gt;$O55))),1,"")</f>
        <v/>
      </c>
      <c r="DG55" s="17" t="str">
        <f>IF(AND(Участники!$A55&lt;&gt;"",OR($N$50&gt;$N55,AND($N$50=$N55,$O$50&gt;$O55))),1,"")</f>
        <v/>
      </c>
      <c r="DH55" s="17" t="str">
        <f>IF(AND(Участники!$A55&lt;&gt;"",OR($N$51&gt;$N55,AND($N$51=$N55,$O$51&gt;$O55))),1,"")</f>
        <v/>
      </c>
      <c r="DI55" s="17" t="str">
        <f>IF(AND(Участники!$A55&lt;&gt;"",OR($N$52&gt;$N55,AND($N$52=$N55,$O$52&gt;$O55))),1,"")</f>
        <v/>
      </c>
      <c r="DJ55" s="17" t="str">
        <f>IF(AND(Участники!$A55&lt;&gt;"",OR($N$53&gt;$N55,AND($N$53=$N55,$O$53&gt;$O55))),1,"")</f>
        <v/>
      </c>
      <c r="DK55" s="17" t="str">
        <f>IF(AND(Участники!$A55&lt;&gt;"",OR($N$54&gt;$N55,AND($N$54=$N55,$O$54&gt;$O55))),1,"")</f>
        <v/>
      </c>
      <c r="DL55" s="16" t="str">
        <f>IF(AND(Участники!$A55&lt;&gt;"",OR($N$55&gt;$N55,AND($N$55=$N55,$O$55&gt;$O55))),1,"")</f>
        <v/>
      </c>
      <c r="DM55" s="17" t="str">
        <f>IF(AND(Участники!$A55&lt;&gt;"",OR($N$56&gt;$N55,AND($N$56=$N55,$O$56&gt;$O55))),1,"")</f>
        <v/>
      </c>
      <c r="DN55" s="17" t="str">
        <f>IF(AND(Участники!$A55&lt;&gt;"",OR($N$57&gt;$N55,AND($N$57=$N55,$O$57&gt;$O55))),1,"")</f>
        <v/>
      </c>
      <c r="DO55" s="17" t="str">
        <f>IF(AND(Участники!$A55&lt;&gt;"",OR($N$58&gt;$N55,AND($N$58=$N55,$O$58&gt;$O55))),1,"")</f>
        <v/>
      </c>
      <c r="DP55" s="17" t="str">
        <f>IF(AND(Участники!$A55&lt;&gt;"",OR($N$59&gt;$N55,AND($N$59=$N55,$O$59&gt;$O55))),1,"")</f>
        <v/>
      </c>
      <c r="DQ55" s="17" t="str">
        <f>IF(AND(Участники!$A55&lt;&gt;"",OR($N$60&gt;$N55,AND($N$60=$N55,$O$60&gt;$O55))),1,"")</f>
        <v/>
      </c>
    </row>
    <row r="56" spans="1:121" x14ac:dyDescent="0.25">
      <c r="A56" s="32" t="str">
        <f>IF(Участники!A56="","",Участники!A56)</f>
        <v/>
      </c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15" t="str">
        <f>IF(Участники!A56="","",COUNTA(B56:M56))</f>
        <v/>
      </c>
      <c r="O56" s="15" t="str">
        <f>IF(Участники!A56="","",SUMPRODUCT(B$8:M$8,B116:M116))</f>
        <v/>
      </c>
      <c r="P56" s="15" t="str">
        <f>IF(Участники!A56="","",IF($BM$61+1=Участники!$B$6-DM$61,$BM$61+1,CONCATENATE($BM$61+1,"-",Участники!$B$6-DM$61)))</f>
        <v/>
      </c>
      <c r="T56" s="17" t="str">
        <f>IF(AND(Участники!$A56&lt;&gt;"",OR($N$11&lt;$N56,AND($N$11=$N56,$O$11&lt;$O56))),1,"")</f>
        <v/>
      </c>
      <c r="U56" s="17" t="str">
        <f>IF(AND(Участники!$A56&lt;&gt;"",OR($N$12&lt;$N56,AND($N$12=$N56,$O$12&lt;$O56))),1,"")</f>
        <v/>
      </c>
      <c r="V56" s="17" t="str">
        <f>IF(AND(Участники!$A56&lt;&gt;"",OR($N$13&lt;$N56,AND($N$13=$N56,$O$13&lt;$O56))),1,"")</f>
        <v/>
      </c>
      <c r="W56" s="17" t="str">
        <f>IF(AND(Участники!$A56&lt;&gt;"",OR($N$14&lt;$N56,AND($N$14=$N56,$O$14&lt;$O56))),1,"")</f>
        <v/>
      </c>
      <c r="X56" s="17" t="str">
        <f>IF(AND(Участники!$A56&lt;&gt;"",OR($N$15&lt;$N56,AND($N$15=$N56,$O$15&lt;$O56))),1,"")</f>
        <v/>
      </c>
      <c r="Y56" s="17" t="str">
        <f>IF(AND(Участники!$A56&lt;&gt;"",OR($N$16&lt;$N56,AND($N$16=$N56,$O$16&lt;$O56))),1,"")</f>
        <v/>
      </c>
      <c r="Z56" s="17" t="str">
        <f>IF(AND(Участники!$A56&lt;&gt;"",OR($N$17&lt;$N56,AND($N$17=$N56,$O$17&lt;$O56))),1,"")</f>
        <v/>
      </c>
      <c r="AA56" s="17" t="str">
        <f>IF(AND(Участники!$A56&lt;&gt;"",OR($N$18&lt;$N56,AND($N$18=$N56,$O$18&lt;$O56))),1,"")</f>
        <v/>
      </c>
      <c r="AB56" s="17" t="str">
        <f>IF(AND(Участники!$A56&lt;&gt;"",OR($N$19&lt;$N56,AND($N$19=$N56,$O$19&lt;$O56))),1,"")</f>
        <v/>
      </c>
      <c r="AC56" s="17" t="str">
        <f>IF(AND(Участники!$A56&lt;&gt;"",OR($N$20&lt;$N56,AND($N$20=$N56,$O$20&lt;$O56))),1,"")</f>
        <v/>
      </c>
      <c r="AD56" s="17" t="str">
        <f>IF(AND(Участники!$A56&lt;&gt;"",OR($N$21&lt;$N56,AND($N$21=$N56,$O$21&lt;$O56))),1,"")</f>
        <v/>
      </c>
      <c r="AE56" s="17" t="str">
        <f>IF(AND(Участники!$A56&lt;&gt;"",OR($N$22&lt;$N56,AND($N$22=$N56,$O$22&lt;$O56))),1,"")</f>
        <v/>
      </c>
      <c r="AF56" s="17" t="str">
        <f>IF(AND(Участники!$A56&lt;&gt;"",OR($N$23&lt;$N56,AND($N$23=$N56,$O$23&lt;$O56))),1,"")</f>
        <v/>
      </c>
      <c r="AG56" s="17" t="str">
        <f>IF(AND(Участники!$A56&lt;&gt;"",OR($N$24&lt;$N56,AND($N$24=$N56,$O$24&lt;$O56))),1,"")</f>
        <v/>
      </c>
      <c r="AH56" s="17" t="str">
        <f>IF(AND(Участники!$A56&lt;&gt;"",OR($N$25&lt;$N56,AND($N$25=$N56,$O$25&lt;$O56))),1,"")</f>
        <v/>
      </c>
      <c r="AI56" s="17" t="str">
        <f>IF(AND(Участники!$A56&lt;&gt;"",OR($N$26&lt;$N56,AND($N$26=$N56,$O$26&lt;$O56))),1,"")</f>
        <v/>
      </c>
      <c r="AJ56" s="17" t="str">
        <f>IF(AND(Участники!$A56&lt;&gt;"",OR($N$27&lt;$N56,AND($N$27=$N56,$O$27&lt;$O56))),1,"")</f>
        <v/>
      </c>
      <c r="AK56" s="17" t="str">
        <f>IF(AND(Участники!$A56&lt;&gt;"",OR($N$28&lt;$N56,AND($N$28=$N56,$O$28&lt;$O56))),1,"")</f>
        <v/>
      </c>
      <c r="AL56" s="17" t="str">
        <f>IF(AND(Участники!$A56&lt;&gt;"",OR($N$29&lt;$N56,AND($N$29=$N56,$O$29&lt;$O56))),1,"")</f>
        <v/>
      </c>
      <c r="AM56" s="17" t="str">
        <f>IF(AND(Участники!$A56&lt;&gt;"",OR($N$30&lt;$N56,AND($N$30=$N56,$O$30&lt;$O56))),1,"")</f>
        <v/>
      </c>
      <c r="AN56" s="17" t="str">
        <f>IF(AND(Участники!$A56&lt;&gt;"",OR($N$31&lt;$N56,AND($N$31=$N56,$O$31&lt;$O56))),1,"")</f>
        <v/>
      </c>
      <c r="AO56" s="17" t="str">
        <f>IF(AND(Участники!$A56&lt;&gt;"",OR($N$32&lt;$N56,AND($N$32=$N56,$O$32&lt;$O56))),1,"")</f>
        <v/>
      </c>
      <c r="AP56" s="17" t="str">
        <f>IF(AND(Участники!$A56&lt;&gt;"",OR($N$33&lt;$N56,AND($N$33=$N56,$O$33&lt;$O56))),1,"")</f>
        <v/>
      </c>
      <c r="AQ56" s="17" t="str">
        <f>IF(AND(Участники!$A56&lt;&gt;"",OR($N$34&lt;$N56,AND($N$34=$N56,$O$34&lt;$O56))),1,"")</f>
        <v/>
      </c>
      <c r="AR56" s="17" t="str">
        <f>IF(AND(Участники!$A56&lt;&gt;"",OR($N$35&lt;$N56,AND($N$35=$N56,$O$35&lt;$O56))),1,"")</f>
        <v/>
      </c>
      <c r="AS56" s="17" t="str">
        <f>IF(AND(Участники!$A56&lt;&gt;"",OR($N$36&lt;$N56,AND($N$36=$N56,$O$36&lt;$O56))),1,"")</f>
        <v/>
      </c>
      <c r="AT56" s="17" t="str">
        <f>IF(AND(Участники!$A56&lt;&gt;"",OR($N$37&lt;$N56,AND($N$37=$N56,$O$37&lt;$O56))),1,"")</f>
        <v/>
      </c>
      <c r="AU56" s="17" t="str">
        <f>IF(AND(Участники!$A56&lt;&gt;"",OR($N$38&lt;$N56,AND($N$38=$N56,$O$38&lt;$O56))),1,"")</f>
        <v/>
      </c>
      <c r="AV56" s="17" t="str">
        <f>IF(AND(Участники!$A56&lt;&gt;"",OR($N$39&lt;$N56,AND($N$39=$N56,$O$39&lt;$O56))),1,"")</f>
        <v/>
      </c>
      <c r="AW56" s="17" t="str">
        <f>IF(AND(Участники!$A56&lt;&gt;"",OR($N$40&lt;$N56,AND($N$40=$N56,$O$40&lt;$O56))),1,"")</f>
        <v/>
      </c>
      <c r="AX56" s="17" t="str">
        <f>IF(AND(Участники!$A56&lt;&gt;"",OR($N$41&lt;$N56,AND($N$41=$N56,$O$41&lt;$O56))),1,"")</f>
        <v/>
      </c>
      <c r="AY56" s="17" t="str">
        <f>IF(AND(Участники!$A56&lt;&gt;"",OR($N$42&lt;$N56,AND($N$42=$N56,$O$42&lt;$O56))),1,"")</f>
        <v/>
      </c>
      <c r="AZ56" s="17" t="str">
        <f>IF(AND(Участники!$A56&lt;&gt;"",OR($N$43&lt;$N56,AND($N$43=$N56,$O$43&lt;$O56))),1,"")</f>
        <v/>
      </c>
      <c r="BA56" s="17" t="str">
        <f>IF(AND(Участники!$A56&lt;&gt;"",OR($N$44&lt;$N56,AND($N$44=$N56,$O$44&lt;$O56))),1,"")</f>
        <v/>
      </c>
      <c r="BB56" s="17" t="str">
        <f>IF(AND(Участники!$A56&lt;&gt;"",OR($N$45&lt;$N56,AND($N$45=$N56,$O$45&lt;$O56))),1,"")</f>
        <v/>
      </c>
      <c r="BC56" s="17" t="str">
        <f>IF(AND(Участники!$A56&lt;&gt;"",OR($N$46&lt;$N56,AND($N$46=$N56,$O$46&lt;$O56))),1,"")</f>
        <v/>
      </c>
      <c r="BD56" s="17" t="str">
        <f>IF(AND(Участники!$A56&lt;&gt;"",OR($N$47&lt;$N56,AND($N$47=$N56,$O$47&lt;$O56))),1,"")</f>
        <v/>
      </c>
      <c r="BE56" s="17" t="str">
        <f>IF(AND(Участники!$A56&lt;&gt;"",OR($N$48&lt;$N56,AND($N$48=$N56,$O$48&lt;$O56))),1,"")</f>
        <v/>
      </c>
      <c r="BF56" s="17" t="str">
        <f>IF(AND(Участники!$A56&lt;&gt;"",OR($N$49&lt;$N56,AND($N$49=$N56,$O$49&lt;$O56))),1,"")</f>
        <v/>
      </c>
      <c r="BG56" s="17" t="str">
        <f>IF(AND(Участники!$A56&lt;&gt;"",OR($N$50&lt;$N56,AND($N$50=$N56,$O$50&lt;$O56))),1,"")</f>
        <v/>
      </c>
      <c r="BH56" s="17" t="str">
        <f>IF(AND(Участники!$A56&lt;&gt;"",OR($N$51&lt;$N56,AND($N$51=$N56,$O$51&lt;$O56))),1,"")</f>
        <v/>
      </c>
      <c r="BI56" s="17" t="str">
        <f>IF(AND(Участники!$A56&lt;&gt;"",OR($N$52&lt;$N56,AND($N$52=$N56,$O$52&lt;$O56))),1,"")</f>
        <v/>
      </c>
      <c r="BJ56" s="17" t="str">
        <f>IF(AND(Участники!$A56&lt;&gt;"",OR($N$53&lt;$N56,AND($N$53=$N56,$O$53&lt;$O56))),1,"")</f>
        <v/>
      </c>
      <c r="BK56" s="17" t="str">
        <f>IF(AND(Участники!$A56&lt;&gt;"",OR($N$54&lt;$N56,AND($N$54=$N56,$O$54&lt;$O56))),1,"")</f>
        <v/>
      </c>
      <c r="BL56" s="17" t="str">
        <f>IF(AND(Участники!$A56&lt;&gt;"",OR($N$55&lt;$N56,AND($N$55=$N56,$O$55&lt;$O56))),1,"")</f>
        <v/>
      </c>
      <c r="BM56" s="16" t="str">
        <f>IF(AND(Участники!$A56&lt;&gt;"",OR($N$56&lt;$N56,AND($N$56=$N56,$O$56&lt;$O56))),1,"")</f>
        <v/>
      </c>
      <c r="BN56" s="17" t="str">
        <f>IF(AND(Участники!$A56&lt;&gt;"",OR($N$57&lt;$N56,AND($N$57=$N56,$O$57&lt;$O56))),1,"")</f>
        <v/>
      </c>
      <c r="BO56" s="17" t="str">
        <f>IF(AND(Участники!$A56&lt;&gt;"",OR($N$58&lt;$N56,AND($N$58=$N56,$O$58&lt;$O56))),1,"")</f>
        <v/>
      </c>
      <c r="BP56" s="17" t="str">
        <f>IF(AND(Участники!$A56&lt;&gt;"",OR($N$59&lt;$N56,AND($N$59=$N56,$O$59&lt;$O56))),1,"")</f>
        <v/>
      </c>
      <c r="BQ56" s="17" t="str">
        <f>IF(AND(Участники!$A56&lt;&gt;"",OR($N$60&lt;$N56,AND($N$60=$N56,$O$60&lt;$O56))),1,"")</f>
        <v/>
      </c>
      <c r="BT56" s="17" t="str">
        <f>IF(AND(Участники!$A56&lt;&gt;"",OR($N$11&gt;$N56,AND($N$11=$N56,$O$11&gt;$O56))),1,"")</f>
        <v/>
      </c>
      <c r="BU56" s="17" t="str">
        <f>IF(AND(Участники!$A56&lt;&gt;"",OR($N$12&gt;$N56,AND($N$12=$N56,$O$12&gt;$O56))),1,"")</f>
        <v/>
      </c>
      <c r="BV56" s="17" t="str">
        <f>IF(AND(Участники!$A56&lt;&gt;"",OR($N$13&gt;$N56,AND($N$13=$N56,$O$13&gt;$O56))),1,"")</f>
        <v/>
      </c>
      <c r="BW56" s="17" t="str">
        <f>IF(AND(Участники!$A56&lt;&gt;"",OR($N$14&gt;$N56,AND($N$14=$N56,$O$14&gt;$O56))),1,"")</f>
        <v/>
      </c>
      <c r="BX56" s="17" t="str">
        <f>IF(AND(Участники!$A56&lt;&gt;"",OR($N$15&gt;$N56,AND($N$15=$N56,$O$15&gt;$O56))),1,"")</f>
        <v/>
      </c>
      <c r="BY56" s="17" t="str">
        <f>IF(AND(Участники!$A56&lt;&gt;"",OR($N$16&gt;$N56,AND($N$16=$N56,$O$16&gt;$O56))),1,"")</f>
        <v/>
      </c>
      <c r="BZ56" s="17" t="str">
        <f>IF(AND(Участники!$A56&lt;&gt;"",OR($N$17&gt;$N56,AND($N$17=$N56,$O$17&gt;$O56))),1,"")</f>
        <v/>
      </c>
      <c r="CA56" s="17" t="str">
        <f>IF(AND(Участники!$A56&lt;&gt;"",OR($N$18&gt;$N56,AND($N$18=$N56,$O$18&gt;$O56))),1,"")</f>
        <v/>
      </c>
      <c r="CB56" s="17" t="str">
        <f>IF(AND(Участники!$A56&lt;&gt;"",OR($N$19&gt;$N56,AND($N$19=$N56,$O$19&gt;$O56))),1,"")</f>
        <v/>
      </c>
      <c r="CC56" s="17" t="str">
        <f>IF(AND(Участники!$A56&lt;&gt;"",OR($N$20&gt;$N56,AND($N$20=$N56,$O$20&gt;$O56))),1,"")</f>
        <v/>
      </c>
      <c r="CD56" s="17" t="str">
        <f>IF(AND(Участники!$A56&lt;&gt;"",OR($N$21&gt;$N56,AND($N$21=$N56,$O$21&gt;$O56))),1,"")</f>
        <v/>
      </c>
      <c r="CE56" s="17" t="str">
        <f>IF(AND(Участники!$A56&lt;&gt;"",OR($N$22&gt;$N56,AND($N$22=$N56,$O$22&gt;$O56))),1,"")</f>
        <v/>
      </c>
      <c r="CF56" s="17" t="str">
        <f>IF(AND(Участники!$A56&lt;&gt;"",OR($N$23&gt;$N56,AND($N$23=$N56,$O$23&gt;$O56))),1,"")</f>
        <v/>
      </c>
      <c r="CG56" s="17" t="str">
        <f>IF(AND(Участники!$A56&lt;&gt;"",OR($N$24&gt;$N56,AND($N$24=$N56,$O$24&gt;$O56))),1,"")</f>
        <v/>
      </c>
      <c r="CH56" s="17" t="str">
        <f>IF(AND(Участники!$A56&lt;&gt;"",OR($N$25&gt;$N56,AND($N$25=$N56,$O$25&gt;$O56))),1,"")</f>
        <v/>
      </c>
      <c r="CI56" s="17" t="str">
        <f>IF(AND(Участники!$A56&lt;&gt;"",OR($N$26&gt;$N56,AND($N$26=$N56,$O$26&gt;$O56))),1,"")</f>
        <v/>
      </c>
      <c r="CJ56" s="17" t="str">
        <f>IF(AND(Участники!$A56&lt;&gt;"",OR($N$27&gt;$N56,AND($N$27=$N56,$O$27&gt;$O56))),1,"")</f>
        <v/>
      </c>
      <c r="CK56" s="17" t="str">
        <f>IF(AND(Участники!$A56&lt;&gt;"",OR($N$28&gt;$N56,AND($N$28=$N56,$O$28&gt;$O56))),1,"")</f>
        <v/>
      </c>
      <c r="CL56" s="17" t="str">
        <f>IF(AND(Участники!$A56&lt;&gt;"",OR($N$29&gt;$N56,AND($N$29=$N56,$O$29&gt;$O56))),1,"")</f>
        <v/>
      </c>
      <c r="CM56" s="17" t="str">
        <f>IF(AND(Участники!$A56&lt;&gt;"",OR($N$30&gt;$N56,AND($N$30=$N56,$O$30&gt;$O56))),1,"")</f>
        <v/>
      </c>
      <c r="CN56" s="17" t="str">
        <f>IF(AND(Участники!$A56&lt;&gt;"",OR($N$31&gt;$N56,AND($N$31=$N56,$O$31&gt;$O56))),1,"")</f>
        <v/>
      </c>
      <c r="CO56" s="17" t="str">
        <f>IF(AND(Участники!$A56&lt;&gt;"",OR($N$32&gt;$N56,AND($N$32=$N56,$O$32&gt;$O56))),1,"")</f>
        <v/>
      </c>
      <c r="CP56" s="17" t="str">
        <f>IF(AND(Участники!$A56&lt;&gt;"",OR($N$33&gt;$N56,AND($N$33=$N56,$O$33&gt;$O56))),1,"")</f>
        <v/>
      </c>
      <c r="CQ56" s="17" t="str">
        <f>IF(AND(Участники!$A56&lt;&gt;"",OR($N$34&gt;$N56,AND($N$34=$N56,$O$34&gt;$O56))),1,"")</f>
        <v/>
      </c>
      <c r="CR56" s="17" t="str">
        <f>IF(AND(Участники!$A56&lt;&gt;"",OR($N$35&gt;$N56,AND($N$35=$N56,$O$35&gt;$O56))),1,"")</f>
        <v/>
      </c>
      <c r="CS56" s="17" t="str">
        <f>IF(AND(Участники!$A56&lt;&gt;"",OR($N$36&gt;$N56,AND($N$36=$N56,$O$36&gt;$O56))),1,"")</f>
        <v/>
      </c>
      <c r="CT56" s="17" t="str">
        <f>IF(AND(Участники!$A56&lt;&gt;"",OR($N$37&gt;$N56,AND($N$37=$N56,$O$37&gt;$O56))),1,"")</f>
        <v/>
      </c>
      <c r="CU56" s="17" t="str">
        <f>IF(AND(Участники!$A56&lt;&gt;"",OR($N$38&gt;$N56,AND($N$38=$N56,$O$38&gt;$O56))),1,"")</f>
        <v/>
      </c>
      <c r="CV56" s="17" t="str">
        <f>IF(AND(Участники!$A56&lt;&gt;"",OR($N$39&gt;$N56,AND($N$39=$N56,$O$39&gt;$O56))),1,"")</f>
        <v/>
      </c>
      <c r="CW56" s="17" t="str">
        <f>IF(AND(Участники!$A56&lt;&gt;"",OR($N$40&gt;$N56,AND($N$40=$N56,$O$40&gt;$O56))),1,"")</f>
        <v/>
      </c>
      <c r="CX56" s="17" t="str">
        <f>IF(AND(Участники!$A56&lt;&gt;"",OR($N$41&gt;$N56,AND($N$41=$N56,$O$41&gt;$O56))),1,"")</f>
        <v/>
      </c>
      <c r="CY56" s="17" t="str">
        <f>IF(AND(Участники!$A56&lt;&gt;"",OR($N$42&gt;$N56,AND($N$42=$N56,$O$42&gt;$O56))),1,"")</f>
        <v/>
      </c>
      <c r="CZ56" s="17" t="str">
        <f>IF(AND(Участники!$A56&lt;&gt;"",OR($N$43&gt;$N56,AND($N$43=$N56,$O$43&gt;$O56))),1,"")</f>
        <v/>
      </c>
      <c r="DA56" s="17" t="str">
        <f>IF(AND(Участники!$A56&lt;&gt;"",OR($N$44&gt;$N56,AND($N$44=$N56,$O$44&gt;$O56))),1,"")</f>
        <v/>
      </c>
      <c r="DB56" s="17" t="str">
        <f>IF(AND(Участники!$A56&lt;&gt;"",OR($N$45&gt;$N56,AND($N$45=$N56,$O$45&gt;$O56))),1,"")</f>
        <v/>
      </c>
      <c r="DC56" s="17" t="str">
        <f>IF(AND(Участники!$A56&lt;&gt;"",OR($N$46&gt;$N56,AND($N$46=$N56,$O$46&gt;$O56))),1,"")</f>
        <v/>
      </c>
      <c r="DD56" s="17" t="str">
        <f>IF(AND(Участники!$A56&lt;&gt;"",OR($N$47&gt;$N56,AND($N$47=$N56,$O$47&gt;$O56))),1,"")</f>
        <v/>
      </c>
      <c r="DE56" s="17" t="str">
        <f>IF(AND(Участники!$A56&lt;&gt;"",OR($N$48&gt;$N56,AND($N$48=$N56,$O$48&gt;$O56))),1,"")</f>
        <v/>
      </c>
      <c r="DF56" s="17" t="str">
        <f>IF(AND(Участники!$A56&lt;&gt;"",OR($N$49&gt;$N56,AND($N$49=$N56,$O$49&gt;$O56))),1,"")</f>
        <v/>
      </c>
      <c r="DG56" s="17" t="str">
        <f>IF(AND(Участники!$A56&lt;&gt;"",OR($N$50&gt;$N56,AND($N$50=$N56,$O$50&gt;$O56))),1,"")</f>
        <v/>
      </c>
      <c r="DH56" s="17" t="str">
        <f>IF(AND(Участники!$A56&lt;&gt;"",OR($N$51&gt;$N56,AND($N$51=$N56,$O$51&gt;$O56))),1,"")</f>
        <v/>
      </c>
      <c r="DI56" s="17" t="str">
        <f>IF(AND(Участники!$A56&lt;&gt;"",OR($N$52&gt;$N56,AND($N$52=$N56,$O$52&gt;$O56))),1,"")</f>
        <v/>
      </c>
      <c r="DJ56" s="17" t="str">
        <f>IF(AND(Участники!$A56&lt;&gt;"",OR($N$53&gt;$N56,AND($N$53=$N56,$O$53&gt;$O56))),1,"")</f>
        <v/>
      </c>
      <c r="DK56" s="17" t="str">
        <f>IF(AND(Участники!$A56&lt;&gt;"",OR($N$54&gt;$N56,AND($N$54=$N56,$O$54&gt;$O56))),1,"")</f>
        <v/>
      </c>
      <c r="DL56" s="17" t="str">
        <f>IF(AND(Участники!$A56&lt;&gt;"",OR($N$55&gt;$N56,AND($N$55=$N56,$O$55&gt;$O56))),1,"")</f>
        <v/>
      </c>
      <c r="DM56" s="16" t="str">
        <f>IF(AND(Участники!$A56&lt;&gt;"",OR($N$56&gt;$N56,AND($N$56=$N56,$O$56&gt;$O56))),1,"")</f>
        <v/>
      </c>
      <c r="DN56" s="17" t="str">
        <f>IF(AND(Участники!$A56&lt;&gt;"",OR($N$57&gt;$N56,AND($N$57=$N56,$O$57&gt;$O56))),1,"")</f>
        <v/>
      </c>
      <c r="DO56" s="17" t="str">
        <f>IF(AND(Участники!$A56&lt;&gt;"",OR($N$58&gt;$N56,AND($N$58=$N56,$O$58&gt;$O56))),1,"")</f>
        <v/>
      </c>
      <c r="DP56" s="17" t="str">
        <f>IF(AND(Участники!$A56&lt;&gt;"",OR($N$59&gt;$N56,AND($N$59=$N56,$O$59&gt;$O56))),1,"")</f>
        <v/>
      </c>
      <c r="DQ56" s="17" t="str">
        <f>IF(AND(Участники!$A56&lt;&gt;"",OR($N$60&gt;$N56,AND($N$60=$N56,$O$60&gt;$O56))),1,"")</f>
        <v/>
      </c>
    </row>
    <row r="57" spans="1:121" x14ac:dyDescent="0.25">
      <c r="A57" s="32" t="str">
        <f>IF(Участники!A57="","",Участники!A57)</f>
        <v/>
      </c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15" t="str">
        <f>IF(Участники!A57="","",COUNTA(B57:M57))</f>
        <v/>
      </c>
      <c r="O57" s="15" t="str">
        <f>IF(Участники!A57="","",SUMPRODUCT(B$8:M$8,B117:M117))</f>
        <v/>
      </c>
      <c r="P57" s="15" t="str">
        <f>IF(Участники!A57="","",IF($BN$61+1=Участники!$B$6-DN$61,$BN$61+1,CONCATENATE($BN$61+1,"-",Участники!$B$6-DN$61)))</f>
        <v/>
      </c>
      <c r="T57" s="17" t="str">
        <f>IF(AND(Участники!$A57&lt;&gt;"",OR($N$11&lt;$N57,AND($N$11=$N57,$O$11&lt;$O57))),1,"")</f>
        <v/>
      </c>
      <c r="U57" s="17" t="str">
        <f>IF(AND(Участники!$A57&lt;&gt;"",OR($N$12&lt;$N57,AND($N$12=$N57,$O$12&lt;$O57))),1,"")</f>
        <v/>
      </c>
      <c r="V57" s="17" t="str">
        <f>IF(AND(Участники!$A57&lt;&gt;"",OR($N$13&lt;$N57,AND($N$13=$N57,$O$13&lt;$O57))),1,"")</f>
        <v/>
      </c>
      <c r="W57" s="17" t="str">
        <f>IF(AND(Участники!$A57&lt;&gt;"",OR($N$14&lt;$N57,AND($N$14=$N57,$O$14&lt;$O57))),1,"")</f>
        <v/>
      </c>
      <c r="X57" s="17" t="str">
        <f>IF(AND(Участники!$A57&lt;&gt;"",OR($N$15&lt;$N57,AND($N$15=$N57,$O$15&lt;$O57))),1,"")</f>
        <v/>
      </c>
      <c r="Y57" s="17" t="str">
        <f>IF(AND(Участники!$A57&lt;&gt;"",OR($N$16&lt;$N57,AND($N$16=$N57,$O$16&lt;$O57))),1,"")</f>
        <v/>
      </c>
      <c r="Z57" s="17" t="str">
        <f>IF(AND(Участники!$A57&lt;&gt;"",OR($N$17&lt;$N57,AND($N$17=$N57,$O$17&lt;$O57))),1,"")</f>
        <v/>
      </c>
      <c r="AA57" s="17" t="str">
        <f>IF(AND(Участники!$A57&lt;&gt;"",OR($N$18&lt;$N57,AND($N$18=$N57,$O$18&lt;$O57))),1,"")</f>
        <v/>
      </c>
      <c r="AB57" s="17" t="str">
        <f>IF(AND(Участники!$A57&lt;&gt;"",OR($N$19&lt;$N57,AND($N$19=$N57,$O$19&lt;$O57))),1,"")</f>
        <v/>
      </c>
      <c r="AC57" s="17" t="str">
        <f>IF(AND(Участники!$A57&lt;&gt;"",OR($N$20&lt;$N57,AND($N$20=$N57,$O$20&lt;$O57))),1,"")</f>
        <v/>
      </c>
      <c r="AD57" s="17" t="str">
        <f>IF(AND(Участники!$A57&lt;&gt;"",OR($N$21&lt;$N57,AND($N$21=$N57,$O$21&lt;$O57))),1,"")</f>
        <v/>
      </c>
      <c r="AE57" s="17" t="str">
        <f>IF(AND(Участники!$A57&lt;&gt;"",OR($N$22&lt;$N57,AND($N$22=$N57,$O$22&lt;$O57))),1,"")</f>
        <v/>
      </c>
      <c r="AF57" s="17" t="str">
        <f>IF(AND(Участники!$A57&lt;&gt;"",OR($N$23&lt;$N57,AND($N$23=$N57,$O$23&lt;$O57))),1,"")</f>
        <v/>
      </c>
      <c r="AG57" s="17" t="str">
        <f>IF(AND(Участники!$A57&lt;&gt;"",OR($N$24&lt;$N57,AND($N$24=$N57,$O$24&lt;$O57))),1,"")</f>
        <v/>
      </c>
      <c r="AH57" s="17" t="str">
        <f>IF(AND(Участники!$A57&lt;&gt;"",OR($N$25&lt;$N57,AND($N$25=$N57,$O$25&lt;$O57))),1,"")</f>
        <v/>
      </c>
      <c r="AI57" s="17" t="str">
        <f>IF(AND(Участники!$A57&lt;&gt;"",OR($N$26&lt;$N57,AND($N$26=$N57,$O$26&lt;$O57))),1,"")</f>
        <v/>
      </c>
      <c r="AJ57" s="17" t="str">
        <f>IF(AND(Участники!$A57&lt;&gt;"",OR($N$27&lt;$N57,AND($N$27=$N57,$O$27&lt;$O57))),1,"")</f>
        <v/>
      </c>
      <c r="AK57" s="17" t="str">
        <f>IF(AND(Участники!$A57&lt;&gt;"",OR($N$28&lt;$N57,AND($N$28=$N57,$O$28&lt;$O57))),1,"")</f>
        <v/>
      </c>
      <c r="AL57" s="17" t="str">
        <f>IF(AND(Участники!$A57&lt;&gt;"",OR($N$29&lt;$N57,AND($N$29=$N57,$O$29&lt;$O57))),1,"")</f>
        <v/>
      </c>
      <c r="AM57" s="17" t="str">
        <f>IF(AND(Участники!$A57&lt;&gt;"",OR($N$30&lt;$N57,AND($N$30=$N57,$O$30&lt;$O57))),1,"")</f>
        <v/>
      </c>
      <c r="AN57" s="17" t="str">
        <f>IF(AND(Участники!$A57&lt;&gt;"",OR($N$31&lt;$N57,AND($N$31=$N57,$O$31&lt;$O57))),1,"")</f>
        <v/>
      </c>
      <c r="AO57" s="17" t="str">
        <f>IF(AND(Участники!$A57&lt;&gt;"",OR($N$32&lt;$N57,AND($N$32=$N57,$O$32&lt;$O57))),1,"")</f>
        <v/>
      </c>
      <c r="AP57" s="17" t="str">
        <f>IF(AND(Участники!$A57&lt;&gt;"",OR($N$33&lt;$N57,AND($N$33=$N57,$O$33&lt;$O57))),1,"")</f>
        <v/>
      </c>
      <c r="AQ57" s="17" t="str">
        <f>IF(AND(Участники!$A57&lt;&gt;"",OR($N$34&lt;$N57,AND($N$34=$N57,$O$34&lt;$O57))),1,"")</f>
        <v/>
      </c>
      <c r="AR57" s="17" t="str">
        <f>IF(AND(Участники!$A57&lt;&gt;"",OR($N$35&lt;$N57,AND($N$35=$N57,$O$35&lt;$O57))),1,"")</f>
        <v/>
      </c>
      <c r="AS57" s="17" t="str">
        <f>IF(AND(Участники!$A57&lt;&gt;"",OR($N$36&lt;$N57,AND($N$36=$N57,$O$36&lt;$O57))),1,"")</f>
        <v/>
      </c>
      <c r="AT57" s="17" t="str">
        <f>IF(AND(Участники!$A57&lt;&gt;"",OR($N$37&lt;$N57,AND($N$37=$N57,$O$37&lt;$O57))),1,"")</f>
        <v/>
      </c>
      <c r="AU57" s="17" t="str">
        <f>IF(AND(Участники!$A57&lt;&gt;"",OR($N$38&lt;$N57,AND($N$38=$N57,$O$38&lt;$O57))),1,"")</f>
        <v/>
      </c>
      <c r="AV57" s="17" t="str">
        <f>IF(AND(Участники!$A57&lt;&gt;"",OR($N$39&lt;$N57,AND($N$39=$N57,$O$39&lt;$O57))),1,"")</f>
        <v/>
      </c>
      <c r="AW57" s="17" t="str">
        <f>IF(AND(Участники!$A57&lt;&gt;"",OR($N$40&lt;$N57,AND($N$40=$N57,$O$40&lt;$O57))),1,"")</f>
        <v/>
      </c>
      <c r="AX57" s="17" t="str">
        <f>IF(AND(Участники!$A57&lt;&gt;"",OR($N$41&lt;$N57,AND($N$41=$N57,$O$41&lt;$O57))),1,"")</f>
        <v/>
      </c>
      <c r="AY57" s="17" t="str">
        <f>IF(AND(Участники!$A57&lt;&gt;"",OR($N$42&lt;$N57,AND($N$42=$N57,$O$42&lt;$O57))),1,"")</f>
        <v/>
      </c>
      <c r="AZ57" s="17" t="str">
        <f>IF(AND(Участники!$A57&lt;&gt;"",OR($N$43&lt;$N57,AND($N$43=$N57,$O$43&lt;$O57))),1,"")</f>
        <v/>
      </c>
      <c r="BA57" s="17" t="str">
        <f>IF(AND(Участники!$A57&lt;&gt;"",OR($N$44&lt;$N57,AND($N$44=$N57,$O$44&lt;$O57))),1,"")</f>
        <v/>
      </c>
      <c r="BB57" s="17" t="str">
        <f>IF(AND(Участники!$A57&lt;&gt;"",OR($N$45&lt;$N57,AND($N$45=$N57,$O$45&lt;$O57))),1,"")</f>
        <v/>
      </c>
      <c r="BC57" s="17" t="str">
        <f>IF(AND(Участники!$A57&lt;&gt;"",OR($N$46&lt;$N57,AND($N$46=$N57,$O$46&lt;$O57))),1,"")</f>
        <v/>
      </c>
      <c r="BD57" s="17" t="str">
        <f>IF(AND(Участники!$A57&lt;&gt;"",OR($N$47&lt;$N57,AND($N$47=$N57,$O$47&lt;$O57))),1,"")</f>
        <v/>
      </c>
      <c r="BE57" s="17" t="str">
        <f>IF(AND(Участники!$A57&lt;&gt;"",OR($N$48&lt;$N57,AND($N$48=$N57,$O$48&lt;$O57))),1,"")</f>
        <v/>
      </c>
      <c r="BF57" s="17" t="str">
        <f>IF(AND(Участники!$A57&lt;&gt;"",OR($N$49&lt;$N57,AND($N$49=$N57,$O$49&lt;$O57))),1,"")</f>
        <v/>
      </c>
      <c r="BG57" s="17" t="str">
        <f>IF(AND(Участники!$A57&lt;&gt;"",OR($N$50&lt;$N57,AND($N$50=$N57,$O$50&lt;$O57))),1,"")</f>
        <v/>
      </c>
      <c r="BH57" s="17" t="str">
        <f>IF(AND(Участники!$A57&lt;&gt;"",OR($N$51&lt;$N57,AND($N$51=$N57,$O$51&lt;$O57))),1,"")</f>
        <v/>
      </c>
      <c r="BI57" s="17" t="str">
        <f>IF(AND(Участники!$A57&lt;&gt;"",OR($N$52&lt;$N57,AND($N$52=$N57,$O$52&lt;$O57))),1,"")</f>
        <v/>
      </c>
      <c r="BJ57" s="17" t="str">
        <f>IF(AND(Участники!$A57&lt;&gt;"",OR($N$53&lt;$N57,AND($N$53=$N57,$O$53&lt;$O57))),1,"")</f>
        <v/>
      </c>
      <c r="BK57" s="17" t="str">
        <f>IF(AND(Участники!$A57&lt;&gt;"",OR($N$54&lt;$N57,AND($N$54=$N57,$O$54&lt;$O57))),1,"")</f>
        <v/>
      </c>
      <c r="BL57" s="17" t="str">
        <f>IF(AND(Участники!$A57&lt;&gt;"",OR($N$55&lt;$N57,AND($N$55=$N57,$O$55&lt;$O57))),1,"")</f>
        <v/>
      </c>
      <c r="BM57" s="17" t="str">
        <f>IF(AND(Участники!$A57&lt;&gt;"",OR($N$56&lt;$N57,AND($N$56=$N57,$O$56&lt;$O57))),1,"")</f>
        <v/>
      </c>
      <c r="BN57" s="16" t="str">
        <f>IF(AND(Участники!$A57&lt;&gt;"",OR($N$57&lt;$N57,AND($N$57=$N57,$O$57&lt;$O57))),1,"")</f>
        <v/>
      </c>
      <c r="BO57" s="17" t="str">
        <f>IF(AND(Участники!$A57&lt;&gt;"",OR($N$58&lt;$N57,AND($N$58=$N57,$O$58&lt;$O57))),1,"")</f>
        <v/>
      </c>
      <c r="BP57" s="17" t="str">
        <f>IF(AND(Участники!$A57&lt;&gt;"",OR($N$59&lt;$N57,AND($N$59=$N57,$O$59&lt;$O57))),1,"")</f>
        <v/>
      </c>
      <c r="BQ57" s="17" t="str">
        <f>IF(AND(Участники!$A57&lt;&gt;"",OR($N$60&lt;$N57,AND($N$60=$N57,$O$60&lt;$O57))),1,"")</f>
        <v/>
      </c>
      <c r="BT57" s="17" t="str">
        <f>IF(AND(Участники!$A57&lt;&gt;"",OR($N$11&gt;$N57,AND($N$11=$N57,$O$11&gt;$O57))),1,"")</f>
        <v/>
      </c>
      <c r="BU57" s="17" t="str">
        <f>IF(AND(Участники!$A57&lt;&gt;"",OR($N$12&gt;$N57,AND($N$12=$N57,$O$12&gt;$O57))),1,"")</f>
        <v/>
      </c>
      <c r="BV57" s="17" t="str">
        <f>IF(AND(Участники!$A57&lt;&gt;"",OR($N$13&gt;$N57,AND($N$13=$N57,$O$13&gt;$O57))),1,"")</f>
        <v/>
      </c>
      <c r="BW57" s="17" t="str">
        <f>IF(AND(Участники!$A57&lt;&gt;"",OR($N$14&gt;$N57,AND($N$14=$N57,$O$14&gt;$O57))),1,"")</f>
        <v/>
      </c>
      <c r="BX57" s="17" t="str">
        <f>IF(AND(Участники!$A57&lt;&gt;"",OR($N$15&gt;$N57,AND($N$15=$N57,$O$15&gt;$O57))),1,"")</f>
        <v/>
      </c>
      <c r="BY57" s="17" t="str">
        <f>IF(AND(Участники!$A57&lt;&gt;"",OR($N$16&gt;$N57,AND($N$16=$N57,$O$16&gt;$O57))),1,"")</f>
        <v/>
      </c>
      <c r="BZ57" s="17" t="str">
        <f>IF(AND(Участники!$A57&lt;&gt;"",OR($N$17&gt;$N57,AND($N$17=$N57,$O$17&gt;$O57))),1,"")</f>
        <v/>
      </c>
      <c r="CA57" s="17" t="str">
        <f>IF(AND(Участники!$A57&lt;&gt;"",OR($N$18&gt;$N57,AND($N$18=$N57,$O$18&gt;$O57))),1,"")</f>
        <v/>
      </c>
      <c r="CB57" s="17" t="str">
        <f>IF(AND(Участники!$A57&lt;&gt;"",OR($N$19&gt;$N57,AND($N$19=$N57,$O$19&gt;$O57))),1,"")</f>
        <v/>
      </c>
      <c r="CC57" s="17" t="str">
        <f>IF(AND(Участники!$A57&lt;&gt;"",OR($N$20&gt;$N57,AND($N$20=$N57,$O$20&gt;$O57))),1,"")</f>
        <v/>
      </c>
      <c r="CD57" s="17" t="str">
        <f>IF(AND(Участники!$A57&lt;&gt;"",OR($N$21&gt;$N57,AND($N$21=$N57,$O$21&gt;$O57))),1,"")</f>
        <v/>
      </c>
      <c r="CE57" s="17" t="str">
        <f>IF(AND(Участники!$A57&lt;&gt;"",OR($N$22&gt;$N57,AND($N$22=$N57,$O$22&gt;$O57))),1,"")</f>
        <v/>
      </c>
      <c r="CF57" s="17" t="str">
        <f>IF(AND(Участники!$A57&lt;&gt;"",OR($N$23&gt;$N57,AND($N$23=$N57,$O$23&gt;$O57))),1,"")</f>
        <v/>
      </c>
      <c r="CG57" s="17" t="str">
        <f>IF(AND(Участники!$A57&lt;&gt;"",OR($N$24&gt;$N57,AND($N$24=$N57,$O$24&gt;$O57))),1,"")</f>
        <v/>
      </c>
      <c r="CH57" s="17" t="str">
        <f>IF(AND(Участники!$A57&lt;&gt;"",OR($N$25&gt;$N57,AND($N$25=$N57,$O$25&gt;$O57))),1,"")</f>
        <v/>
      </c>
      <c r="CI57" s="17" t="str">
        <f>IF(AND(Участники!$A57&lt;&gt;"",OR($N$26&gt;$N57,AND($N$26=$N57,$O$26&gt;$O57))),1,"")</f>
        <v/>
      </c>
      <c r="CJ57" s="17" t="str">
        <f>IF(AND(Участники!$A57&lt;&gt;"",OR($N$27&gt;$N57,AND($N$27=$N57,$O$27&gt;$O57))),1,"")</f>
        <v/>
      </c>
      <c r="CK57" s="17" t="str">
        <f>IF(AND(Участники!$A57&lt;&gt;"",OR($N$28&gt;$N57,AND($N$28=$N57,$O$28&gt;$O57))),1,"")</f>
        <v/>
      </c>
      <c r="CL57" s="17" t="str">
        <f>IF(AND(Участники!$A57&lt;&gt;"",OR($N$29&gt;$N57,AND($N$29=$N57,$O$29&gt;$O57))),1,"")</f>
        <v/>
      </c>
      <c r="CM57" s="17" t="str">
        <f>IF(AND(Участники!$A57&lt;&gt;"",OR($N$30&gt;$N57,AND($N$30=$N57,$O$30&gt;$O57))),1,"")</f>
        <v/>
      </c>
      <c r="CN57" s="17" t="str">
        <f>IF(AND(Участники!$A57&lt;&gt;"",OR($N$31&gt;$N57,AND($N$31=$N57,$O$31&gt;$O57))),1,"")</f>
        <v/>
      </c>
      <c r="CO57" s="17" t="str">
        <f>IF(AND(Участники!$A57&lt;&gt;"",OR($N$32&gt;$N57,AND($N$32=$N57,$O$32&gt;$O57))),1,"")</f>
        <v/>
      </c>
      <c r="CP57" s="17" t="str">
        <f>IF(AND(Участники!$A57&lt;&gt;"",OR($N$33&gt;$N57,AND($N$33=$N57,$O$33&gt;$O57))),1,"")</f>
        <v/>
      </c>
      <c r="CQ57" s="17" t="str">
        <f>IF(AND(Участники!$A57&lt;&gt;"",OR($N$34&gt;$N57,AND($N$34=$N57,$O$34&gt;$O57))),1,"")</f>
        <v/>
      </c>
      <c r="CR57" s="17" t="str">
        <f>IF(AND(Участники!$A57&lt;&gt;"",OR($N$35&gt;$N57,AND($N$35=$N57,$O$35&gt;$O57))),1,"")</f>
        <v/>
      </c>
      <c r="CS57" s="17" t="str">
        <f>IF(AND(Участники!$A57&lt;&gt;"",OR($N$36&gt;$N57,AND($N$36=$N57,$O$36&gt;$O57))),1,"")</f>
        <v/>
      </c>
      <c r="CT57" s="17" t="str">
        <f>IF(AND(Участники!$A57&lt;&gt;"",OR($N$37&gt;$N57,AND($N$37=$N57,$O$37&gt;$O57))),1,"")</f>
        <v/>
      </c>
      <c r="CU57" s="17" t="str">
        <f>IF(AND(Участники!$A57&lt;&gt;"",OR($N$38&gt;$N57,AND($N$38=$N57,$O$38&gt;$O57))),1,"")</f>
        <v/>
      </c>
      <c r="CV57" s="17" t="str">
        <f>IF(AND(Участники!$A57&lt;&gt;"",OR($N$39&gt;$N57,AND($N$39=$N57,$O$39&gt;$O57))),1,"")</f>
        <v/>
      </c>
      <c r="CW57" s="17" t="str">
        <f>IF(AND(Участники!$A57&lt;&gt;"",OR($N$40&gt;$N57,AND($N$40=$N57,$O$40&gt;$O57))),1,"")</f>
        <v/>
      </c>
      <c r="CX57" s="17" t="str">
        <f>IF(AND(Участники!$A57&lt;&gt;"",OR($N$41&gt;$N57,AND($N$41=$N57,$O$41&gt;$O57))),1,"")</f>
        <v/>
      </c>
      <c r="CY57" s="17" t="str">
        <f>IF(AND(Участники!$A57&lt;&gt;"",OR($N$42&gt;$N57,AND($N$42=$N57,$O$42&gt;$O57))),1,"")</f>
        <v/>
      </c>
      <c r="CZ57" s="17" t="str">
        <f>IF(AND(Участники!$A57&lt;&gt;"",OR($N$43&gt;$N57,AND($N$43=$N57,$O$43&gt;$O57))),1,"")</f>
        <v/>
      </c>
      <c r="DA57" s="17" t="str">
        <f>IF(AND(Участники!$A57&lt;&gt;"",OR($N$44&gt;$N57,AND($N$44=$N57,$O$44&gt;$O57))),1,"")</f>
        <v/>
      </c>
      <c r="DB57" s="17" t="str">
        <f>IF(AND(Участники!$A57&lt;&gt;"",OR($N$45&gt;$N57,AND($N$45=$N57,$O$45&gt;$O57))),1,"")</f>
        <v/>
      </c>
      <c r="DC57" s="17" t="str">
        <f>IF(AND(Участники!$A57&lt;&gt;"",OR($N$46&gt;$N57,AND($N$46=$N57,$O$46&gt;$O57))),1,"")</f>
        <v/>
      </c>
      <c r="DD57" s="17" t="str">
        <f>IF(AND(Участники!$A57&lt;&gt;"",OR($N$47&gt;$N57,AND($N$47=$N57,$O$47&gt;$O57))),1,"")</f>
        <v/>
      </c>
      <c r="DE57" s="17" t="str">
        <f>IF(AND(Участники!$A57&lt;&gt;"",OR($N$48&gt;$N57,AND($N$48=$N57,$O$48&gt;$O57))),1,"")</f>
        <v/>
      </c>
      <c r="DF57" s="17" t="str">
        <f>IF(AND(Участники!$A57&lt;&gt;"",OR($N$49&gt;$N57,AND($N$49=$N57,$O$49&gt;$O57))),1,"")</f>
        <v/>
      </c>
      <c r="DG57" s="17" t="str">
        <f>IF(AND(Участники!$A57&lt;&gt;"",OR($N$50&gt;$N57,AND($N$50=$N57,$O$50&gt;$O57))),1,"")</f>
        <v/>
      </c>
      <c r="DH57" s="17" t="str">
        <f>IF(AND(Участники!$A57&lt;&gt;"",OR($N$51&gt;$N57,AND($N$51=$N57,$O$51&gt;$O57))),1,"")</f>
        <v/>
      </c>
      <c r="DI57" s="17" t="str">
        <f>IF(AND(Участники!$A57&lt;&gt;"",OR($N$52&gt;$N57,AND($N$52=$N57,$O$52&gt;$O57))),1,"")</f>
        <v/>
      </c>
      <c r="DJ57" s="17" t="str">
        <f>IF(AND(Участники!$A57&lt;&gt;"",OR($N$53&gt;$N57,AND($N$53=$N57,$O$53&gt;$O57))),1,"")</f>
        <v/>
      </c>
      <c r="DK57" s="17" t="str">
        <f>IF(AND(Участники!$A57&lt;&gt;"",OR($N$54&gt;$N57,AND($N$54=$N57,$O$54&gt;$O57))),1,"")</f>
        <v/>
      </c>
      <c r="DL57" s="17" t="str">
        <f>IF(AND(Участники!$A57&lt;&gt;"",OR($N$55&gt;$N57,AND($N$55=$N57,$O$55&gt;$O57))),1,"")</f>
        <v/>
      </c>
      <c r="DM57" s="17" t="str">
        <f>IF(AND(Участники!$A57&lt;&gt;"",OR($N$56&gt;$N57,AND($N$56=$N57,$O$56&gt;$O57))),1,"")</f>
        <v/>
      </c>
      <c r="DN57" s="16" t="str">
        <f>IF(AND(Участники!$A57&lt;&gt;"",OR($N$57&gt;$N57,AND($N$57=$N57,$O$57&gt;$O57))),1,"")</f>
        <v/>
      </c>
      <c r="DO57" s="17" t="str">
        <f>IF(AND(Участники!$A57&lt;&gt;"",OR($N$58&gt;$N57,AND($N$58=$N57,$O$58&gt;$O57))),1,"")</f>
        <v/>
      </c>
      <c r="DP57" s="17" t="str">
        <f>IF(AND(Участники!$A57&lt;&gt;"",OR($N$59&gt;$N57,AND($N$59=$N57,$O$59&gt;$O57))),1,"")</f>
        <v/>
      </c>
      <c r="DQ57" s="17" t="str">
        <f>IF(AND(Участники!$A57&lt;&gt;"",OR($N$60&gt;$N57,AND($N$60=$N57,$O$60&gt;$O57))),1,"")</f>
        <v/>
      </c>
    </row>
    <row r="58" spans="1:121" x14ac:dyDescent="0.25">
      <c r="A58" s="32" t="str">
        <f>IF(Участники!A58="","",Участники!A58)</f>
        <v/>
      </c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15" t="str">
        <f>IF(Участники!A58="","",COUNTA(B58:M58))</f>
        <v/>
      </c>
      <c r="O58" s="15" t="str">
        <f>IF(Участники!A58="","",SUMPRODUCT(B$8:M$8,B118:M118))</f>
        <v/>
      </c>
      <c r="P58" s="15" t="str">
        <f>IF(Участники!A58="","",IF($BO$61+1=Участники!$B$6-DO$61,$BO$61+1,CONCATENATE($BO$61+1,"-",Участники!$B$6-DO$61)))</f>
        <v/>
      </c>
      <c r="T58" s="17" t="str">
        <f>IF(AND(Участники!$A58&lt;&gt;"",OR($N$11&lt;$N58,AND($N$11=$N58,$O$11&lt;$O58))),1,"")</f>
        <v/>
      </c>
      <c r="U58" s="17" t="str">
        <f>IF(AND(Участники!$A58&lt;&gt;"",OR($N$12&lt;$N58,AND($N$12=$N58,$O$12&lt;$O58))),1,"")</f>
        <v/>
      </c>
      <c r="V58" s="17" t="str">
        <f>IF(AND(Участники!$A58&lt;&gt;"",OR($N$13&lt;$N58,AND($N$13=$N58,$O$13&lt;$O58))),1,"")</f>
        <v/>
      </c>
      <c r="W58" s="17" t="str">
        <f>IF(AND(Участники!$A58&lt;&gt;"",OR($N$14&lt;$N58,AND($N$14=$N58,$O$14&lt;$O58))),1,"")</f>
        <v/>
      </c>
      <c r="X58" s="17" t="str">
        <f>IF(AND(Участники!$A58&lt;&gt;"",OR($N$15&lt;$N58,AND($N$15=$N58,$O$15&lt;$O58))),1,"")</f>
        <v/>
      </c>
      <c r="Y58" s="17" t="str">
        <f>IF(AND(Участники!$A58&lt;&gt;"",OR($N$16&lt;$N58,AND($N$16=$N58,$O$16&lt;$O58))),1,"")</f>
        <v/>
      </c>
      <c r="Z58" s="17" t="str">
        <f>IF(AND(Участники!$A58&lt;&gt;"",OR($N$17&lt;$N58,AND($N$17=$N58,$O$17&lt;$O58))),1,"")</f>
        <v/>
      </c>
      <c r="AA58" s="17" t="str">
        <f>IF(AND(Участники!$A58&lt;&gt;"",OR($N$18&lt;$N58,AND($N$18=$N58,$O$18&lt;$O58))),1,"")</f>
        <v/>
      </c>
      <c r="AB58" s="17" t="str">
        <f>IF(AND(Участники!$A58&lt;&gt;"",OR($N$19&lt;$N58,AND($N$19=$N58,$O$19&lt;$O58))),1,"")</f>
        <v/>
      </c>
      <c r="AC58" s="17" t="str">
        <f>IF(AND(Участники!$A58&lt;&gt;"",OR($N$20&lt;$N58,AND($N$20=$N58,$O$20&lt;$O58))),1,"")</f>
        <v/>
      </c>
      <c r="AD58" s="17" t="str">
        <f>IF(AND(Участники!$A58&lt;&gt;"",OR($N$21&lt;$N58,AND($N$21=$N58,$O$21&lt;$O58))),1,"")</f>
        <v/>
      </c>
      <c r="AE58" s="17" t="str">
        <f>IF(AND(Участники!$A58&lt;&gt;"",OR($N$22&lt;$N58,AND($N$22=$N58,$O$22&lt;$O58))),1,"")</f>
        <v/>
      </c>
      <c r="AF58" s="17" t="str">
        <f>IF(AND(Участники!$A58&lt;&gt;"",OR($N$23&lt;$N58,AND($N$23=$N58,$O$23&lt;$O58))),1,"")</f>
        <v/>
      </c>
      <c r="AG58" s="17" t="str">
        <f>IF(AND(Участники!$A58&lt;&gt;"",OR($N$24&lt;$N58,AND($N$24=$N58,$O$24&lt;$O58))),1,"")</f>
        <v/>
      </c>
      <c r="AH58" s="17" t="str">
        <f>IF(AND(Участники!$A58&lt;&gt;"",OR($N$25&lt;$N58,AND($N$25=$N58,$O$25&lt;$O58))),1,"")</f>
        <v/>
      </c>
      <c r="AI58" s="17" t="str">
        <f>IF(AND(Участники!$A58&lt;&gt;"",OR($N$26&lt;$N58,AND($N$26=$N58,$O$26&lt;$O58))),1,"")</f>
        <v/>
      </c>
      <c r="AJ58" s="17" t="str">
        <f>IF(AND(Участники!$A58&lt;&gt;"",OR($N$27&lt;$N58,AND($N$27=$N58,$O$27&lt;$O58))),1,"")</f>
        <v/>
      </c>
      <c r="AK58" s="17" t="str">
        <f>IF(AND(Участники!$A58&lt;&gt;"",OR($N$28&lt;$N58,AND($N$28=$N58,$O$28&lt;$O58))),1,"")</f>
        <v/>
      </c>
      <c r="AL58" s="17" t="str">
        <f>IF(AND(Участники!$A58&lt;&gt;"",OR($N$29&lt;$N58,AND($N$29=$N58,$O$29&lt;$O58))),1,"")</f>
        <v/>
      </c>
      <c r="AM58" s="17" t="str">
        <f>IF(AND(Участники!$A58&lt;&gt;"",OR($N$30&lt;$N58,AND($N$30=$N58,$O$30&lt;$O58))),1,"")</f>
        <v/>
      </c>
      <c r="AN58" s="17" t="str">
        <f>IF(AND(Участники!$A58&lt;&gt;"",OR($N$31&lt;$N58,AND($N$31=$N58,$O$31&lt;$O58))),1,"")</f>
        <v/>
      </c>
      <c r="AO58" s="17" t="str">
        <f>IF(AND(Участники!$A58&lt;&gt;"",OR($N$32&lt;$N58,AND($N$32=$N58,$O$32&lt;$O58))),1,"")</f>
        <v/>
      </c>
      <c r="AP58" s="17" t="str">
        <f>IF(AND(Участники!$A58&lt;&gt;"",OR($N$33&lt;$N58,AND($N$33=$N58,$O$33&lt;$O58))),1,"")</f>
        <v/>
      </c>
      <c r="AQ58" s="17" t="str">
        <f>IF(AND(Участники!$A58&lt;&gt;"",OR($N$34&lt;$N58,AND($N$34=$N58,$O$34&lt;$O58))),1,"")</f>
        <v/>
      </c>
      <c r="AR58" s="17" t="str">
        <f>IF(AND(Участники!$A58&lt;&gt;"",OR($N$35&lt;$N58,AND($N$35=$N58,$O$35&lt;$O58))),1,"")</f>
        <v/>
      </c>
      <c r="AS58" s="17" t="str">
        <f>IF(AND(Участники!$A58&lt;&gt;"",OR($N$36&lt;$N58,AND($N$36=$N58,$O$36&lt;$O58))),1,"")</f>
        <v/>
      </c>
      <c r="AT58" s="17" t="str">
        <f>IF(AND(Участники!$A58&lt;&gt;"",OR($N$37&lt;$N58,AND($N$37=$N58,$O$37&lt;$O58))),1,"")</f>
        <v/>
      </c>
      <c r="AU58" s="17" t="str">
        <f>IF(AND(Участники!$A58&lt;&gt;"",OR($N$38&lt;$N58,AND($N$38=$N58,$O$38&lt;$O58))),1,"")</f>
        <v/>
      </c>
      <c r="AV58" s="17" t="str">
        <f>IF(AND(Участники!$A58&lt;&gt;"",OR($N$39&lt;$N58,AND($N$39=$N58,$O$39&lt;$O58))),1,"")</f>
        <v/>
      </c>
      <c r="AW58" s="17" t="str">
        <f>IF(AND(Участники!$A58&lt;&gt;"",OR($N$40&lt;$N58,AND($N$40=$N58,$O$40&lt;$O58))),1,"")</f>
        <v/>
      </c>
      <c r="AX58" s="17" t="str">
        <f>IF(AND(Участники!$A58&lt;&gt;"",OR($N$41&lt;$N58,AND($N$41=$N58,$O$41&lt;$O58))),1,"")</f>
        <v/>
      </c>
      <c r="AY58" s="17" t="str">
        <f>IF(AND(Участники!$A58&lt;&gt;"",OR($N$42&lt;$N58,AND($N$42=$N58,$O$42&lt;$O58))),1,"")</f>
        <v/>
      </c>
      <c r="AZ58" s="17" t="str">
        <f>IF(AND(Участники!$A58&lt;&gt;"",OR($N$43&lt;$N58,AND($N$43=$N58,$O$43&lt;$O58))),1,"")</f>
        <v/>
      </c>
      <c r="BA58" s="17" t="str">
        <f>IF(AND(Участники!$A58&lt;&gt;"",OR($N$44&lt;$N58,AND($N$44=$N58,$O$44&lt;$O58))),1,"")</f>
        <v/>
      </c>
      <c r="BB58" s="17" t="str">
        <f>IF(AND(Участники!$A58&lt;&gt;"",OR($N$45&lt;$N58,AND($N$45=$N58,$O$45&lt;$O58))),1,"")</f>
        <v/>
      </c>
      <c r="BC58" s="17" t="str">
        <f>IF(AND(Участники!$A58&lt;&gt;"",OR($N$46&lt;$N58,AND($N$46=$N58,$O$46&lt;$O58))),1,"")</f>
        <v/>
      </c>
      <c r="BD58" s="17" t="str">
        <f>IF(AND(Участники!$A58&lt;&gt;"",OR($N$47&lt;$N58,AND($N$47=$N58,$O$47&lt;$O58))),1,"")</f>
        <v/>
      </c>
      <c r="BE58" s="17" t="str">
        <f>IF(AND(Участники!$A58&lt;&gt;"",OR($N$48&lt;$N58,AND($N$48=$N58,$O$48&lt;$O58))),1,"")</f>
        <v/>
      </c>
      <c r="BF58" s="17" t="str">
        <f>IF(AND(Участники!$A58&lt;&gt;"",OR($N$49&lt;$N58,AND($N$49=$N58,$O$49&lt;$O58))),1,"")</f>
        <v/>
      </c>
      <c r="BG58" s="17" t="str">
        <f>IF(AND(Участники!$A58&lt;&gt;"",OR($N$50&lt;$N58,AND($N$50=$N58,$O$50&lt;$O58))),1,"")</f>
        <v/>
      </c>
      <c r="BH58" s="17" t="str">
        <f>IF(AND(Участники!$A58&lt;&gt;"",OR($N$51&lt;$N58,AND($N$51=$N58,$O$51&lt;$O58))),1,"")</f>
        <v/>
      </c>
      <c r="BI58" s="17" t="str">
        <f>IF(AND(Участники!$A58&lt;&gt;"",OR($N$52&lt;$N58,AND($N$52=$N58,$O$52&lt;$O58))),1,"")</f>
        <v/>
      </c>
      <c r="BJ58" s="17" t="str">
        <f>IF(AND(Участники!$A58&lt;&gt;"",OR($N$53&lt;$N58,AND($N$53=$N58,$O$53&lt;$O58))),1,"")</f>
        <v/>
      </c>
      <c r="BK58" s="17" t="str">
        <f>IF(AND(Участники!$A58&lt;&gt;"",OR($N$54&lt;$N58,AND($N$54=$N58,$O$54&lt;$O58))),1,"")</f>
        <v/>
      </c>
      <c r="BL58" s="17" t="str">
        <f>IF(AND(Участники!$A58&lt;&gt;"",OR($N$55&lt;$N58,AND($N$55=$N58,$O$55&lt;$O58))),1,"")</f>
        <v/>
      </c>
      <c r="BM58" s="17" t="str">
        <f>IF(AND(Участники!$A58&lt;&gt;"",OR($N$56&lt;$N58,AND($N$56=$N58,$O$56&lt;$O58))),1,"")</f>
        <v/>
      </c>
      <c r="BN58" s="17" t="str">
        <f>IF(AND(Участники!$A58&lt;&gt;"",OR($N$57&lt;$N58,AND($N$57=$N58,$O$57&lt;$O58))),1,"")</f>
        <v/>
      </c>
      <c r="BO58" s="16" t="str">
        <f>IF(AND(Участники!$A58&lt;&gt;"",OR($N$58&lt;$N58,AND($N$58=$N58,$O$58&lt;$O58))),1,"")</f>
        <v/>
      </c>
      <c r="BP58" s="17" t="str">
        <f>IF(AND(Участники!$A58&lt;&gt;"",OR($N$59&lt;$N58,AND($N$59=$N58,$O$59&lt;$O58))),1,"")</f>
        <v/>
      </c>
      <c r="BQ58" s="17" t="str">
        <f>IF(AND(Участники!$A58&lt;&gt;"",OR($N$60&lt;$N58,AND($N$60=$N58,$O$60&lt;$O58))),1,"")</f>
        <v/>
      </c>
      <c r="BT58" s="17" t="str">
        <f>IF(AND(Участники!$A58&lt;&gt;"",OR($N$11&gt;$N58,AND($N$11=$N58,$O$11&gt;$O58))),1,"")</f>
        <v/>
      </c>
      <c r="BU58" s="17" t="str">
        <f>IF(AND(Участники!$A58&lt;&gt;"",OR($N$12&gt;$N58,AND($N$12=$N58,$O$12&gt;$O58))),1,"")</f>
        <v/>
      </c>
      <c r="BV58" s="17" t="str">
        <f>IF(AND(Участники!$A58&lt;&gt;"",OR($N$13&gt;$N58,AND($N$13=$N58,$O$13&gt;$O58))),1,"")</f>
        <v/>
      </c>
      <c r="BW58" s="17" t="str">
        <f>IF(AND(Участники!$A58&lt;&gt;"",OR($N$14&gt;$N58,AND($N$14=$N58,$O$14&gt;$O58))),1,"")</f>
        <v/>
      </c>
      <c r="BX58" s="17" t="str">
        <f>IF(AND(Участники!$A58&lt;&gt;"",OR($N$15&gt;$N58,AND($N$15=$N58,$O$15&gt;$O58))),1,"")</f>
        <v/>
      </c>
      <c r="BY58" s="17" t="str">
        <f>IF(AND(Участники!$A58&lt;&gt;"",OR($N$16&gt;$N58,AND($N$16=$N58,$O$16&gt;$O58))),1,"")</f>
        <v/>
      </c>
      <c r="BZ58" s="17" t="str">
        <f>IF(AND(Участники!$A58&lt;&gt;"",OR($N$17&gt;$N58,AND($N$17=$N58,$O$17&gt;$O58))),1,"")</f>
        <v/>
      </c>
      <c r="CA58" s="17" t="str">
        <f>IF(AND(Участники!$A58&lt;&gt;"",OR($N$18&gt;$N58,AND($N$18=$N58,$O$18&gt;$O58))),1,"")</f>
        <v/>
      </c>
      <c r="CB58" s="17" t="str">
        <f>IF(AND(Участники!$A58&lt;&gt;"",OR($N$19&gt;$N58,AND($N$19=$N58,$O$19&gt;$O58))),1,"")</f>
        <v/>
      </c>
      <c r="CC58" s="17" t="str">
        <f>IF(AND(Участники!$A58&lt;&gt;"",OR($N$20&gt;$N58,AND($N$20=$N58,$O$20&gt;$O58))),1,"")</f>
        <v/>
      </c>
      <c r="CD58" s="17" t="str">
        <f>IF(AND(Участники!$A58&lt;&gt;"",OR($N$21&gt;$N58,AND($N$21=$N58,$O$21&gt;$O58))),1,"")</f>
        <v/>
      </c>
      <c r="CE58" s="17" t="str">
        <f>IF(AND(Участники!$A58&lt;&gt;"",OR($N$22&gt;$N58,AND($N$22=$N58,$O$22&gt;$O58))),1,"")</f>
        <v/>
      </c>
      <c r="CF58" s="17" t="str">
        <f>IF(AND(Участники!$A58&lt;&gt;"",OR($N$23&gt;$N58,AND($N$23=$N58,$O$23&gt;$O58))),1,"")</f>
        <v/>
      </c>
      <c r="CG58" s="17" t="str">
        <f>IF(AND(Участники!$A58&lt;&gt;"",OR($N$24&gt;$N58,AND($N$24=$N58,$O$24&gt;$O58))),1,"")</f>
        <v/>
      </c>
      <c r="CH58" s="17" t="str">
        <f>IF(AND(Участники!$A58&lt;&gt;"",OR($N$25&gt;$N58,AND($N$25=$N58,$O$25&gt;$O58))),1,"")</f>
        <v/>
      </c>
      <c r="CI58" s="17" t="str">
        <f>IF(AND(Участники!$A58&lt;&gt;"",OR($N$26&gt;$N58,AND($N$26=$N58,$O$26&gt;$O58))),1,"")</f>
        <v/>
      </c>
      <c r="CJ58" s="17" t="str">
        <f>IF(AND(Участники!$A58&lt;&gt;"",OR($N$27&gt;$N58,AND($N$27=$N58,$O$27&gt;$O58))),1,"")</f>
        <v/>
      </c>
      <c r="CK58" s="17" t="str">
        <f>IF(AND(Участники!$A58&lt;&gt;"",OR($N$28&gt;$N58,AND($N$28=$N58,$O$28&gt;$O58))),1,"")</f>
        <v/>
      </c>
      <c r="CL58" s="17" t="str">
        <f>IF(AND(Участники!$A58&lt;&gt;"",OR($N$29&gt;$N58,AND($N$29=$N58,$O$29&gt;$O58))),1,"")</f>
        <v/>
      </c>
      <c r="CM58" s="17" t="str">
        <f>IF(AND(Участники!$A58&lt;&gt;"",OR($N$30&gt;$N58,AND($N$30=$N58,$O$30&gt;$O58))),1,"")</f>
        <v/>
      </c>
      <c r="CN58" s="17" t="str">
        <f>IF(AND(Участники!$A58&lt;&gt;"",OR($N$31&gt;$N58,AND($N$31=$N58,$O$31&gt;$O58))),1,"")</f>
        <v/>
      </c>
      <c r="CO58" s="17" t="str">
        <f>IF(AND(Участники!$A58&lt;&gt;"",OR($N$32&gt;$N58,AND($N$32=$N58,$O$32&gt;$O58))),1,"")</f>
        <v/>
      </c>
      <c r="CP58" s="17" t="str">
        <f>IF(AND(Участники!$A58&lt;&gt;"",OR($N$33&gt;$N58,AND($N$33=$N58,$O$33&gt;$O58))),1,"")</f>
        <v/>
      </c>
      <c r="CQ58" s="17" t="str">
        <f>IF(AND(Участники!$A58&lt;&gt;"",OR($N$34&gt;$N58,AND($N$34=$N58,$O$34&gt;$O58))),1,"")</f>
        <v/>
      </c>
      <c r="CR58" s="17" t="str">
        <f>IF(AND(Участники!$A58&lt;&gt;"",OR($N$35&gt;$N58,AND($N$35=$N58,$O$35&gt;$O58))),1,"")</f>
        <v/>
      </c>
      <c r="CS58" s="17" t="str">
        <f>IF(AND(Участники!$A58&lt;&gt;"",OR($N$36&gt;$N58,AND($N$36=$N58,$O$36&gt;$O58))),1,"")</f>
        <v/>
      </c>
      <c r="CT58" s="17" t="str">
        <f>IF(AND(Участники!$A58&lt;&gt;"",OR($N$37&gt;$N58,AND($N$37=$N58,$O$37&gt;$O58))),1,"")</f>
        <v/>
      </c>
      <c r="CU58" s="17" t="str">
        <f>IF(AND(Участники!$A58&lt;&gt;"",OR($N$38&gt;$N58,AND($N$38=$N58,$O$38&gt;$O58))),1,"")</f>
        <v/>
      </c>
      <c r="CV58" s="17" t="str">
        <f>IF(AND(Участники!$A58&lt;&gt;"",OR($N$39&gt;$N58,AND($N$39=$N58,$O$39&gt;$O58))),1,"")</f>
        <v/>
      </c>
      <c r="CW58" s="17" t="str">
        <f>IF(AND(Участники!$A58&lt;&gt;"",OR($N$40&gt;$N58,AND($N$40=$N58,$O$40&gt;$O58))),1,"")</f>
        <v/>
      </c>
      <c r="CX58" s="17" t="str">
        <f>IF(AND(Участники!$A58&lt;&gt;"",OR($N$41&gt;$N58,AND($N$41=$N58,$O$41&gt;$O58))),1,"")</f>
        <v/>
      </c>
      <c r="CY58" s="17" t="str">
        <f>IF(AND(Участники!$A58&lt;&gt;"",OR($N$42&gt;$N58,AND($N$42=$N58,$O$42&gt;$O58))),1,"")</f>
        <v/>
      </c>
      <c r="CZ58" s="17" t="str">
        <f>IF(AND(Участники!$A58&lt;&gt;"",OR($N$43&gt;$N58,AND($N$43=$N58,$O$43&gt;$O58))),1,"")</f>
        <v/>
      </c>
      <c r="DA58" s="17" t="str">
        <f>IF(AND(Участники!$A58&lt;&gt;"",OR($N$44&gt;$N58,AND($N$44=$N58,$O$44&gt;$O58))),1,"")</f>
        <v/>
      </c>
      <c r="DB58" s="17" t="str">
        <f>IF(AND(Участники!$A58&lt;&gt;"",OR($N$45&gt;$N58,AND($N$45=$N58,$O$45&gt;$O58))),1,"")</f>
        <v/>
      </c>
      <c r="DC58" s="17" t="str">
        <f>IF(AND(Участники!$A58&lt;&gt;"",OR($N$46&gt;$N58,AND($N$46=$N58,$O$46&gt;$O58))),1,"")</f>
        <v/>
      </c>
      <c r="DD58" s="17" t="str">
        <f>IF(AND(Участники!$A58&lt;&gt;"",OR($N$47&gt;$N58,AND($N$47=$N58,$O$47&gt;$O58))),1,"")</f>
        <v/>
      </c>
      <c r="DE58" s="17" t="str">
        <f>IF(AND(Участники!$A58&lt;&gt;"",OR($N$48&gt;$N58,AND($N$48=$N58,$O$48&gt;$O58))),1,"")</f>
        <v/>
      </c>
      <c r="DF58" s="17" t="str">
        <f>IF(AND(Участники!$A58&lt;&gt;"",OR($N$49&gt;$N58,AND($N$49=$N58,$O$49&gt;$O58))),1,"")</f>
        <v/>
      </c>
      <c r="DG58" s="17" t="str">
        <f>IF(AND(Участники!$A58&lt;&gt;"",OR($N$50&gt;$N58,AND($N$50=$N58,$O$50&gt;$O58))),1,"")</f>
        <v/>
      </c>
      <c r="DH58" s="17" t="str">
        <f>IF(AND(Участники!$A58&lt;&gt;"",OR($N$51&gt;$N58,AND($N$51=$N58,$O$51&gt;$O58))),1,"")</f>
        <v/>
      </c>
      <c r="DI58" s="17" t="str">
        <f>IF(AND(Участники!$A58&lt;&gt;"",OR($N$52&gt;$N58,AND($N$52=$N58,$O$52&gt;$O58))),1,"")</f>
        <v/>
      </c>
      <c r="DJ58" s="17" t="str">
        <f>IF(AND(Участники!$A58&lt;&gt;"",OR($N$53&gt;$N58,AND($N$53=$N58,$O$53&gt;$O58))),1,"")</f>
        <v/>
      </c>
      <c r="DK58" s="17" t="str">
        <f>IF(AND(Участники!$A58&lt;&gt;"",OR($N$54&gt;$N58,AND($N$54=$N58,$O$54&gt;$O58))),1,"")</f>
        <v/>
      </c>
      <c r="DL58" s="17" t="str">
        <f>IF(AND(Участники!$A58&lt;&gt;"",OR($N$55&gt;$N58,AND($N$55=$N58,$O$55&gt;$O58))),1,"")</f>
        <v/>
      </c>
      <c r="DM58" s="17" t="str">
        <f>IF(AND(Участники!$A58&lt;&gt;"",OR($N$56&gt;$N58,AND($N$56=$N58,$O$56&gt;$O58))),1,"")</f>
        <v/>
      </c>
      <c r="DN58" s="17" t="str">
        <f>IF(AND(Участники!$A58&lt;&gt;"",OR($N$57&gt;$N58,AND($N$57=$N58,$O$57&gt;$O58))),1,"")</f>
        <v/>
      </c>
      <c r="DO58" s="16" t="str">
        <f>IF(AND(Участники!$A58&lt;&gt;"",OR($N$58&gt;$N58,AND($N$58=$N58,$O$58&gt;$O58))),1,"")</f>
        <v/>
      </c>
      <c r="DP58" s="17" t="str">
        <f>IF(AND(Участники!$A58&lt;&gt;"",OR($N$59&gt;$N58,AND($N$59=$N58,$O$59&gt;$O58))),1,"")</f>
        <v/>
      </c>
      <c r="DQ58" s="17" t="str">
        <f>IF(AND(Участники!$A58&lt;&gt;"",OR($N$60&gt;$N58,AND($N$60=$N58,$O$60&gt;$O58))),1,"")</f>
        <v/>
      </c>
    </row>
    <row r="59" spans="1:121" x14ac:dyDescent="0.25">
      <c r="A59" s="32" t="str">
        <f>IF(Участники!A59="","",Участники!A59)</f>
        <v/>
      </c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15" t="str">
        <f>IF(Участники!A59="","",COUNTA(B59:M59))</f>
        <v/>
      </c>
      <c r="O59" s="15" t="str">
        <f>IF(Участники!A59="","",SUMPRODUCT(B$8:M$8,B119:M119))</f>
        <v/>
      </c>
      <c r="P59" s="15" t="str">
        <f>IF(Участники!A59="","",IF($BP$61+1=Участники!$B$6-DP$61,$BP$61+1,CONCATENATE($BP$61+1,"-",Участники!$B$6-DP$61)))</f>
        <v/>
      </c>
      <c r="T59" s="17" t="str">
        <f>IF(AND(Участники!$A59&lt;&gt;"",OR($N$11&lt;$N59,AND($N$11=$N59,$O$11&lt;$O59))),1,"")</f>
        <v/>
      </c>
      <c r="U59" s="17" t="str">
        <f>IF(AND(Участники!$A59&lt;&gt;"",OR($N$12&lt;$N59,AND($N$12=$N59,$O$12&lt;$O59))),1,"")</f>
        <v/>
      </c>
      <c r="V59" s="17" t="str">
        <f>IF(AND(Участники!$A59&lt;&gt;"",OR($N$13&lt;$N59,AND($N$13=$N59,$O$13&lt;$O59))),1,"")</f>
        <v/>
      </c>
      <c r="W59" s="17" t="str">
        <f>IF(AND(Участники!$A59&lt;&gt;"",OR($N$14&lt;$N59,AND($N$14=$N59,$O$14&lt;$O59))),1,"")</f>
        <v/>
      </c>
      <c r="X59" s="17" t="str">
        <f>IF(AND(Участники!$A59&lt;&gt;"",OR($N$15&lt;$N59,AND($N$15=$N59,$O$15&lt;$O59))),1,"")</f>
        <v/>
      </c>
      <c r="Y59" s="17" t="str">
        <f>IF(AND(Участники!$A59&lt;&gt;"",OR($N$16&lt;$N59,AND($N$16=$N59,$O$16&lt;$O59))),1,"")</f>
        <v/>
      </c>
      <c r="Z59" s="17" t="str">
        <f>IF(AND(Участники!$A59&lt;&gt;"",OR($N$17&lt;$N59,AND($N$17=$N59,$O$17&lt;$O59))),1,"")</f>
        <v/>
      </c>
      <c r="AA59" s="17" t="str">
        <f>IF(AND(Участники!$A59&lt;&gt;"",OR($N$18&lt;$N59,AND($N$18=$N59,$O$18&lt;$O59))),1,"")</f>
        <v/>
      </c>
      <c r="AB59" s="17" t="str">
        <f>IF(AND(Участники!$A59&lt;&gt;"",OR($N$19&lt;$N59,AND($N$19=$N59,$O$19&lt;$O59))),1,"")</f>
        <v/>
      </c>
      <c r="AC59" s="17" t="str">
        <f>IF(AND(Участники!$A59&lt;&gt;"",OR($N$20&lt;$N59,AND($N$20=$N59,$O$20&lt;$O59))),1,"")</f>
        <v/>
      </c>
      <c r="AD59" s="17" t="str">
        <f>IF(AND(Участники!$A59&lt;&gt;"",OR($N$21&lt;$N59,AND($N$21=$N59,$O$21&lt;$O59))),1,"")</f>
        <v/>
      </c>
      <c r="AE59" s="17" t="str">
        <f>IF(AND(Участники!$A59&lt;&gt;"",OR($N$22&lt;$N59,AND($N$22=$N59,$O$22&lt;$O59))),1,"")</f>
        <v/>
      </c>
      <c r="AF59" s="17" t="str">
        <f>IF(AND(Участники!$A59&lt;&gt;"",OR($N$23&lt;$N59,AND($N$23=$N59,$O$23&lt;$O59))),1,"")</f>
        <v/>
      </c>
      <c r="AG59" s="17" t="str">
        <f>IF(AND(Участники!$A59&lt;&gt;"",OR($N$24&lt;$N59,AND($N$24=$N59,$O$24&lt;$O59))),1,"")</f>
        <v/>
      </c>
      <c r="AH59" s="17" t="str">
        <f>IF(AND(Участники!$A59&lt;&gt;"",OR($N$25&lt;$N59,AND($N$25=$N59,$O$25&lt;$O59))),1,"")</f>
        <v/>
      </c>
      <c r="AI59" s="17" t="str">
        <f>IF(AND(Участники!$A59&lt;&gt;"",OR($N$26&lt;$N59,AND($N$26=$N59,$O$26&lt;$O59))),1,"")</f>
        <v/>
      </c>
      <c r="AJ59" s="17" t="str">
        <f>IF(AND(Участники!$A59&lt;&gt;"",OR($N$27&lt;$N59,AND($N$27=$N59,$O$27&lt;$O59))),1,"")</f>
        <v/>
      </c>
      <c r="AK59" s="17" t="str">
        <f>IF(AND(Участники!$A59&lt;&gt;"",OR($N$28&lt;$N59,AND($N$28=$N59,$O$28&lt;$O59))),1,"")</f>
        <v/>
      </c>
      <c r="AL59" s="17" t="str">
        <f>IF(AND(Участники!$A59&lt;&gt;"",OR($N$29&lt;$N59,AND($N$29=$N59,$O$29&lt;$O59))),1,"")</f>
        <v/>
      </c>
      <c r="AM59" s="17" t="str">
        <f>IF(AND(Участники!$A59&lt;&gt;"",OR($N$30&lt;$N59,AND($N$30=$N59,$O$30&lt;$O59))),1,"")</f>
        <v/>
      </c>
      <c r="AN59" s="17" t="str">
        <f>IF(AND(Участники!$A59&lt;&gt;"",OR($N$31&lt;$N59,AND($N$31=$N59,$O$31&lt;$O59))),1,"")</f>
        <v/>
      </c>
      <c r="AO59" s="17" t="str">
        <f>IF(AND(Участники!$A59&lt;&gt;"",OR($N$32&lt;$N59,AND($N$32=$N59,$O$32&lt;$O59))),1,"")</f>
        <v/>
      </c>
      <c r="AP59" s="17" t="str">
        <f>IF(AND(Участники!$A59&lt;&gt;"",OR($N$33&lt;$N59,AND($N$33=$N59,$O$33&lt;$O59))),1,"")</f>
        <v/>
      </c>
      <c r="AQ59" s="17" t="str">
        <f>IF(AND(Участники!$A59&lt;&gt;"",OR($N$34&lt;$N59,AND($N$34=$N59,$O$34&lt;$O59))),1,"")</f>
        <v/>
      </c>
      <c r="AR59" s="17" t="str">
        <f>IF(AND(Участники!$A59&lt;&gt;"",OR($N$35&lt;$N59,AND($N$35=$N59,$O$35&lt;$O59))),1,"")</f>
        <v/>
      </c>
      <c r="AS59" s="17" t="str">
        <f>IF(AND(Участники!$A59&lt;&gt;"",OR($N$36&lt;$N59,AND($N$36=$N59,$O$36&lt;$O59))),1,"")</f>
        <v/>
      </c>
      <c r="AT59" s="17" t="str">
        <f>IF(AND(Участники!$A59&lt;&gt;"",OR($N$37&lt;$N59,AND($N$37=$N59,$O$37&lt;$O59))),1,"")</f>
        <v/>
      </c>
      <c r="AU59" s="17" t="str">
        <f>IF(AND(Участники!$A59&lt;&gt;"",OR($N$38&lt;$N59,AND($N$38=$N59,$O$38&lt;$O59))),1,"")</f>
        <v/>
      </c>
      <c r="AV59" s="17" t="str">
        <f>IF(AND(Участники!$A59&lt;&gt;"",OR($N$39&lt;$N59,AND($N$39=$N59,$O$39&lt;$O59))),1,"")</f>
        <v/>
      </c>
      <c r="AW59" s="17" t="str">
        <f>IF(AND(Участники!$A59&lt;&gt;"",OR($N$40&lt;$N59,AND($N$40=$N59,$O$40&lt;$O59))),1,"")</f>
        <v/>
      </c>
      <c r="AX59" s="17" t="str">
        <f>IF(AND(Участники!$A59&lt;&gt;"",OR($N$41&lt;$N59,AND($N$41=$N59,$O$41&lt;$O59))),1,"")</f>
        <v/>
      </c>
      <c r="AY59" s="17" t="str">
        <f>IF(AND(Участники!$A59&lt;&gt;"",OR($N$42&lt;$N59,AND($N$42=$N59,$O$42&lt;$O59))),1,"")</f>
        <v/>
      </c>
      <c r="AZ59" s="17" t="str">
        <f>IF(AND(Участники!$A59&lt;&gt;"",OR($N$43&lt;$N59,AND($N$43=$N59,$O$43&lt;$O59))),1,"")</f>
        <v/>
      </c>
      <c r="BA59" s="17" t="str">
        <f>IF(AND(Участники!$A59&lt;&gt;"",OR($N$44&lt;$N59,AND($N$44=$N59,$O$44&lt;$O59))),1,"")</f>
        <v/>
      </c>
      <c r="BB59" s="17" t="str">
        <f>IF(AND(Участники!$A59&lt;&gt;"",OR($N$45&lt;$N59,AND($N$45=$N59,$O$45&lt;$O59))),1,"")</f>
        <v/>
      </c>
      <c r="BC59" s="17" t="str">
        <f>IF(AND(Участники!$A59&lt;&gt;"",OR($N$46&lt;$N59,AND($N$46=$N59,$O$46&lt;$O59))),1,"")</f>
        <v/>
      </c>
      <c r="BD59" s="17" t="str">
        <f>IF(AND(Участники!$A59&lt;&gt;"",OR($N$47&lt;$N59,AND($N$47=$N59,$O$47&lt;$O59))),1,"")</f>
        <v/>
      </c>
      <c r="BE59" s="17" t="str">
        <f>IF(AND(Участники!$A59&lt;&gt;"",OR($N$48&lt;$N59,AND($N$48=$N59,$O$48&lt;$O59))),1,"")</f>
        <v/>
      </c>
      <c r="BF59" s="17" t="str">
        <f>IF(AND(Участники!$A59&lt;&gt;"",OR($N$49&lt;$N59,AND($N$49=$N59,$O$49&lt;$O59))),1,"")</f>
        <v/>
      </c>
      <c r="BG59" s="17" t="str">
        <f>IF(AND(Участники!$A59&lt;&gt;"",OR($N$50&lt;$N59,AND($N$50=$N59,$O$50&lt;$O59))),1,"")</f>
        <v/>
      </c>
      <c r="BH59" s="17" t="str">
        <f>IF(AND(Участники!$A59&lt;&gt;"",OR($N$51&lt;$N59,AND($N$51=$N59,$O$51&lt;$O59))),1,"")</f>
        <v/>
      </c>
      <c r="BI59" s="17" t="str">
        <f>IF(AND(Участники!$A59&lt;&gt;"",OR($N$52&lt;$N59,AND($N$52=$N59,$O$52&lt;$O59))),1,"")</f>
        <v/>
      </c>
      <c r="BJ59" s="17" t="str">
        <f>IF(AND(Участники!$A59&lt;&gt;"",OR($N$53&lt;$N59,AND($N$53=$N59,$O$53&lt;$O59))),1,"")</f>
        <v/>
      </c>
      <c r="BK59" s="17" t="str">
        <f>IF(AND(Участники!$A59&lt;&gt;"",OR($N$54&lt;$N59,AND($N$54=$N59,$O$54&lt;$O59))),1,"")</f>
        <v/>
      </c>
      <c r="BL59" s="17" t="str">
        <f>IF(AND(Участники!$A59&lt;&gt;"",OR($N$55&lt;$N59,AND($N$55=$N59,$O$55&lt;$O59))),1,"")</f>
        <v/>
      </c>
      <c r="BM59" s="17" t="str">
        <f>IF(AND(Участники!$A59&lt;&gt;"",OR($N$56&lt;$N59,AND($N$56=$N59,$O$56&lt;$O59))),1,"")</f>
        <v/>
      </c>
      <c r="BN59" s="17" t="str">
        <f>IF(AND(Участники!$A59&lt;&gt;"",OR($N$57&lt;$N59,AND($N$57=$N59,$O$57&lt;$O59))),1,"")</f>
        <v/>
      </c>
      <c r="BO59" s="17" t="str">
        <f>IF(AND(Участники!$A59&lt;&gt;"",OR($N$58&lt;$N59,AND($N$58=$N59,$O$58&lt;$O59))),1,"")</f>
        <v/>
      </c>
      <c r="BP59" s="16" t="str">
        <f>IF(AND(Участники!$A59&lt;&gt;"",OR($N$59&lt;$N59,AND($N$59=$N59,$O$59&lt;$O59))),1,"")</f>
        <v/>
      </c>
      <c r="BQ59" s="17" t="str">
        <f>IF(AND(Участники!$A59&lt;&gt;"",OR($N$60&lt;$N59,AND($N$60=$N59,$O$60&lt;$O59))),1,"")</f>
        <v/>
      </c>
      <c r="BT59" s="17" t="str">
        <f>IF(AND(Участники!$A59&lt;&gt;"",OR($N$11&gt;$N59,AND($N$11=$N59,$O$11&gt;$O59))),1,"")</f>
        <v/>
      </c>
      <c r="BU59" s="17" t="str">
        <f>IF(AND(Участники!$A59&lt;&gt;"",OR($N$12&gt;$N59,AND($N$12=$N59,$O$12&gt;$O59))),1,"")</f>
        <v/>
      </c>
      <c r="BV59" s="17" t="str">
        <f>IF(AND(Участники!$A59&lt;&gt;"",OR($N$13&gt;$N59,AND($N$13=$N59,$O$13&gt;$O59))),1,"")</f>
        <v/>
      </c>
      <c r="BW59" s="17" t="str">
        <f>IF(AND(Участники!$A59&lt;&gt;"",OR($N$14&gt;$N59,AND($N$14=$N59,$O$14&gt;$O59))),1,"")</f>
        <v/>
      </c>
      <c r="BX59" s="17" t="str">
        <f>IF(AND(Участники!$A59&lt;&gt;"",OR($N$15&gt;$N59,AND($N$15=$N59,$O$15&gt;$O59))),1,"")</f>
        <v/>
      </c>
      <c r="BY59" s="17" t="str">
        <f>IF(AND(Участники!$A59&lt;&gt;"",OR($N$16&gt;$N59,AND($N$16=$N59,$O$16&gt;$O59))),1,"")</f>
        <v/>
      </c>
      <c r="BZ59" s="17" t="str">
        <f>IF(AND(Участники!$A59&lt;&gt;"",OR($N$17&gt;$N59,AND($N$17=$N59,$O$17&gt;$O59))),1,"")</f>
        <v/>
      </c>
      <c r="CA59" s="17" t="str">
        <f>IF(AND(Участники!$A59&lt;&gt;"",OR($N$18&gt;$N59,AND($N$18=$N59,$O$18&gt;$O59))),1,"")</f>
        <v/>
      </c>
      <c r="CB59" s="17" t="str">
        <f>IF(AND(Участники!$A59&lt;&gt;"",OR($N$19&gt;$N59,AND($N$19=$N59,$O$19&gt;$O59))),1,"")</f>
        <v/>
      </c>
      <c r="CC59" s="17" t="str">
        <f>IF(AND(Участники!$A59&lt;&gt;"",OR($N$20&gt;$N59,AND($N$20=$N59,$O$20&gt;$O59))),1,"")</f>
        <v/>
      </c>
      <c r="CD59" s="17" t="str">
        <f>IF(AND(Участники!$A59&lt;&gt;"",OR($N$21&gt;$N59,AND($N$21=$N59,$O$21&gt;$O59))),1,"")</f>
        <v/>
      </c>
      <c r="CE59" s="17" t="str">
        <f>IF(AND(Участники!$A59&lt;&gt;"",OR($N$22&gt;$N59,AND($N$22=$N59,$O$22&gt;$O59))),1,"")</f>
        <v/>
      </c>
      <c r="CF59" s="17" t="str">
        <f>IF(AND(Участники!$A59&lt;&gt;"",OR($N$23&gt;$N59,AND($N$23=$N59,$O$23&gt;$O59))),1,"")</f>
        <v/>
      </c>
      <c r="CG59" s="17" t="str">
        <f>IF(AND(Участники!$A59&lt;&gt;"",OR($N$24&gt;$N59,AND($N$24=$N59,$O$24&gt;$O59))),1,"")</f>
        <v/>
      </c>
      <c r="CH59" s="17" t="str">
        <f>IF(AND(Участники!$A59&lt;&gt;"",OR($N$25&gt;$N59,AND($N$25=$N59,$O$25&gt;$O59))),1,"")</f>
        <v/>
      </c>
      <c r="CI59" s="17" t="str">
        <f>IF(AND(Участники!$A59&lt;&gt;"",OR($N$26&gt;$N59,AND($N$26=$N59,$O$26&gt;$O59))),1,"")</f>
        <v/>
      </c>
      <c r="CJ59" s="17" t="str">
        <f>IF(AND(Участники!$A59&lt;&gt;"",OR($N$27&gt;$N59,AND($N$27=$N59,$O$27&gt;$O59))),1,"")</f>
        <v/>
      </c>
      <c r="CK59" s="17" t="str">
        <f>IF(AND(Участники!$A59&lt;&gt;"",OR($N$28&gt;$N59,AND($N$28=$N59,$O$28&gt;$O59))),1,"")</f>
        <v/>
      </c>
      <c r="CL59" s="17" t="str">
        <f>IF(AND(Участники!$A59&lt;&gt;"",OR($N$29&gt;$N59,AND($N$29=$N59,$O$29&gt;$O59))),1,"")</f>
        <v/>
      </c>
      <c r="CM59" s="17" t="str">
        <f>IF(AND(Участники!$A59&lt;&gt;"",OR($N$30&gt;$N59,AND($N$30=$N59,$O$30&gt;$O59))),1,"")</f>
        <v/>
      </c>
      <c r="CN59" s="17" t="str">
        <f>IF(AND(Участники!$A59&lt;&gt;"",OR($N$31&gt;$N59,AND($N$31=$N59,$O$31&gt;$O59))),1,"")</f>
        <v/>
      </c>
      <c r="CO59" s="17" t="str">
        <f>IF(AND(Участники!$A59&lt;&gt;"",OR($N$32&gt;$N59,AND($N$32=$N59,$O$32&gt;$O59))),1,"")</f>
        <v/>
      </c>
      <c r="CP59" s="17" t="str">
        <f>IF(AND(Участники!$A59&lt;&gt;"",OR($N$33&gt;$N59,AND($N$33=$N59,$O$33&gt;$O59))),1,"")</f>
        <v/>
      </c>
      <c r="CQ59" s="17" t="str">
        <f>IF(AND(Участники!$A59&lt;&gt;"",OR($N$34&gt;$N59,AND($N$34=$N59,$O$34&gt;$O59))),1,"")</f>
        <v/>
      </c>
      <c r="CR59" s="17" t="str">
        <f>IF(AND(Участники!$A59&lt;&gt;"",OR($N$35&gt;$N59,AND($N$35=$N59,$O$35&gt;$O59))),1,"")</f>
        <v/>
      </c>
      <c r="CS59" s="17" t="str">
        <f>IF(AND(Участники!$A59&lt;&gt;"",OR($N$36&gt;$N59,AND($N$36=$N59,$O$36&gt;$O59))),1,"")</f>
        <v/>
      </c>
      <c r="CT59" s="17" t="str">
        <f>IF(AND(Участники!$A59&lt;&gt;"",OR($N$37&gt;$N59,AND($N$37=$N59,$O$37&gt;$O59))),1,"")</f>
        <v/>
      </c>
      <c r="CU59" s="17" t="str">
        <f>IF(AND(Участники!$A59&lt;&gt;"",OR($N$38&gt;$N59,AND($N$38=$N59,$O$38&gt;$O59))),1,"")</f>
        <v/>
      </c>
      <c r="CV59" s="17" t="str">
        <f>IF(AND(Участники!$A59&lt;&gt;"",OR($N$39&gt;$N59,AND($N$39=$N59,$O$39&gt;$O59))),1,"")</f>
        <v/>
      </c>
      <c r="CW59" s="17" t="str">
        <f>IF(AND(Участники!$A59&lt;&gt;"",OR($N$40&gt;$N59,AND($N$40=$N59,$O$40&gt;$O59))),1,"")</f>
        <v/>
      </c>
      <c r="CX59" s="17" t="str">
        <f>IF(AND(Участники!$A59&lt;&gt;"",OR($N$41&gt;$N59,AND($N$41=$N59,$O$41&gt;$O59))),1,"")</f>
        <v/>
      </c>
      <c r="CY59" s="17" t="str">
        <f>IF(AND(Участники!$A59&lt;&gt;"",OR($N$42&gt;$N59,AND($N$42=$N59,$O$42&gt;$O59))),1,"")</f>
        <v/>
      </c>
      <c r="CZ59" s="17" t="str">
        <f>IF(AND(Участники!$A59&lt;&gt;"",OR($N$43&gt;$N59,AND($N$43=$N59,$O$43&gt;$O59))),1,"")</f>
        <v/>
      </c>
      <c r="DA59" s="17" t="str">
        <f>IF(AND(Участники!$A59&lt;&gt;"",OR($N$44&gt;$N59,AND($N$44=$N59,$O$44&gt;$O59))),1,"")</f>
        <v/>
      </c>
      <c r="DB59" s="17" t="str">
        <f>IF(AND(Участники!$A59&lt;&gt;"",OR($N$45&gt;$N59,AND($N$45=$N59,$O$45&gt;$O59))),1,"")</f>
        <v/>
      </c>
      <c r="DC59" s="17" t="str">
        <f>IF(AND(Участники!$A59&lt;&gt;"",OR($N$46&gt;$N59,AND($N$46=$N59,$O$46&gt;$O59))),1,"")</f>
        <v/>
      </c>
      <c r="DD59" s="17" t="str">
        <f>IF(AND(Участники!$A59&lt;&gt;"",OR($N$47&gt;$N59,AND($N$47=$N59,$O$47&gt;$O59))),1,"")</f>
        <v/>
      </c>
      <c r="DE59" s="17" t="str">
        <f>IF(AND(Участники!$A59&lt;&gt;"",OR($N$48&gt;$N59,AND($N$48=$N59,$O$48&gt;$O59))),1,"")</f>
        <v/>
      </c>
      <c r="DF59" s="17" t="str">
        <f>IF(AND(Участники!$A59&lt;&gt;"",OR($N$49&gt;$N59,AND($N$49=$N59,$O$49&gt;$O59))),1,"")</f>
        <v/>
      </c>
      <c r="DG59" s="17" t="str">
        <f>IF(AND(Участники!$A59&lt;&gt;"",OR($N$50&gt;$N59,AND($N$50=$N59,$O$50&gt;$O59))),1,"")</f>
        <v/>
      </c>
      <c r="DH59" s="17" t="str">
        <f>IF(AND(Участники!$A59&lt;&gt;"",OR($N$51&gt;$N59,AND($N$51=$N59,$O$51&gt;$O59))),1,"")</f>
        <v/>
      </c>
      <c r="DI59" s="17" t="str">
        <f>IF(AND(Участники!$A59&lt;&gt;"",OR($N$52&gt;$N59,AND($N$52=$N59,$O$52&gt;$O59))),1,"")</f>
        <v/>
      </c>
      <c r="DJ59" s="17" t="str">
        <f>IF(AND(Участники!$A59&lt;&gt;"",OR($N$53&gt;$N59,AND($N$53=$N59,$O$53&gt;$O59))),1,"")</f>
        <v/>
      </c>
      <c r="DK59" s="17" t="str">
        <f>IF(AND(Участники!$A59&lt;&gt;"",OR($N$54&gt;$N59,AND($N$54=$N59,$O$54&gt;$O59))),1,"")</f>
        <v/>
      </c>
      <c r="DL59" s="17" t="str">
        <f>IF(AND(Участники!$A59&lt;&gt;"",OR($N$55&gt;$N59,AND($N$55=$N59,$O$55&gt;$O59))),1,"")</f>
        <v/>
      </c>
      <c r="DM59" s="17" t="str">
        <f>IF(AND(Участники!$A59&lt;&gt;"",OR($N$56&gt;$N59,AND($N$56=$N59,$O$56&gt;$O59))),1,"")</f>
        <v/>
      </c>
      <c r="DN59" s="17" t="str">
        <f>IF(AND(Участники!$A59&lt;&gt;"",OR($N$57&gt;$N59,AND($N$57=$N59,$O$57&gt;$O59))),1,"")</f>
        <v/>
      </c>
      <c r="DO59" s="17" t="str">
        <f>IF(AND(Участники!$A59&lt;&gt;"",OR($N$58&gt;$N59,AND($N$58=$N59,$O$58&gt;$O59))),1,"")</f>
        <v/>
      </c>
      <c r="DP59" s="16" t="str">
        <f>IF(AND(Участники!$A59&lt;&gt;"",OR($N$59&gt;$N59,AND($N$59=$N59,$O$59&gt;$O59))),1,"")</f>
        <v/>
      </c>
      <c r="DQ59" s="17" t="str">
        <f>IF(AND(Участники!$A59&lt;&gt;"",OR($N$60&gt;$N59,AND($N$60=$N59,$O$60&gt;$O59))),1,"")</f>
        <v/>
      </c>
    </row>
    <row r="60" spans="1:121" x14ac:dyDescent="0.25">
      <c r="A60" s="30" t="str">
        <f>IF(Участники!A60="","",Участники!A60)</f>
        <v/>
      </c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31" t="str">
        <f>IF(Участники!A60="","",COUNTA(B60:M60))</f>
        <v/>
      </c>
      <c r="O60" s="31" t="str">
        <f>IF(Участники!A60="","",SUMPRODUCT(B$8:M$8,B120:M120))</f>
        <v/>
      </c>
      <c r="P60" s="31" t="str">
        <f>IF(Участники!A60="","",IF($BQ$61+1=Участники!$B$6-DQ$61,$BQ$61+1,CONCATENATE($BQ$61+1,"-",Участники!$B$6-DQ$61)))</f>
        <v/>
      </c>
      <c r="T60" s="17" t="str">
        <f>IF(AND(Участники!$A60&lt;&gt;"",OR($N$11&lt;$N60,AND($N$11=$N60,$O$11&lt;$O60))),1,"")</f>
        <v/>
      </c>
      <c r="U60" s="17" t="str">
        <f>IF(AND(Участники!$A60&lt;&gt;"",OR($N$12&lt;$N60,AND($N$12=$N60,$O$12&lt;$O60))),1,"")</f>
        <v/>
      </c>
      <c r="V60" s="17" t="str">
        <f>IF(AND(Участники!$A60&lt;&gt;"",OR($N$13&lt;$N60,AND($N$13=$N60,$O$13&lt;$O60))),1,"")</f>
        <v/>
      </c>
      <c r="W60" s="17" t="str">
        <f>IF(AND(Участники!$A60&lt;&gt;"",OR($N$14&lt;$N60,AND($N$14=$N60,$O$14&lt;$O60))),1,"")</f>
        <v/>
      </c>
      <c r="X60" s="17" t="str">
        <f>IF(AND(Участники!$A60&lt;&gt;"",OR($N$15&lt;$N60,AND($N$15=$N60,$O$15&lt;$O60))),1,"")</f>
        <v/>
      </c>
      <c r="Y60" s="17" t="str">
        <f>IF(AND(Участники!$A60&lt;&gt;"",OR($N$16&lt;$N60,AND($N$16=$N60,$O$16&lt;$O60))),1,"")</f>
        <v/>
      </c>
      <c r="Z60" s="17" t="str">
        <f>IF(AND(Участники!$A60&lt;&gt;"",OR($N$17&lt;$N60,AND($N$17=$N60,$O$17&lt;$O60))),1,"")</f>
        <v/>
      </c>
      <c r="AA60" s="17" t="str">
        <f>IF(AND(Участники!$A60&lt;&gt;"",OR($N$18&lt;$N60,AND($N$18=$N60,$O$18&lt;$O60))),1,"")</f>
        <v/>
      </c>
      <c r="AB60" s="17" t="str">
        <f>IF(AND(Участники!$A60&lt;&gt;"",OR($N$19&lt;$N60,AND($N$19=$N60,$O$19&lt;$O60))),1,"")</f>
        <v/>
      </c>
      <c r="AC60" s="17" t="str">
        <f>IF(AND(Участники!$A60&lt;&gt;"",OR($N$20&lt;$N60,AND($N$20=$N60,$O$20&lt;$O60))),1,"")</f>
        <v/>
      </c>
      <c r="AD60" s="17" t="str">
        <f>IF(AND(Участники!$A60&lt;&gt;"",OR($N$21&lt;$N60,AND($N$21=$N60,$O$21&lt;$O60))),1,"")</f>
        <v/>
      </c>
      <c r="AE60" s="17" t="str">
        <f>IF(AND(Участники!$A60&lt;&gt;"",OR($N$22&lt;$N60,AND($N$22=$N60,$O$22&lt;$O60))),1,"")</f>
        <v/>
      </c>
      <c r="AF60" s="17" t="str">
        <f>IF(AND(Участники!$A60&lt;&gt;"",OR($N$23&lt;$N60,AND($N$23=$N60,$O$23&lt;$O60))),1,"")</f>
        <v/>
      </c>
      <c r="AG60" s="17" t="str">
        <f>IF(AND(Участники!$A60&lt;&gt;"",OR($N$24&lt;$N60,AND($N$24=$N60,$O$24&lt;$O60))),1,"")</f>
        <v/>
      </c>
      <c r="AH60" s="17" t="str">
        <f>IF(AND(Участники!$A60&lt;&gt;"",OR($N$25&lt;$N60,AND($N$25=$N60,$O$25&lt;$O60))),1,"")</f>
        <v/>
      </c>
      <c r="AI60" s="17" t="str">
        <f>IF(AND(Участники!$A60&lt;&gt;"",OR($N$26&lt;$N60,AND($N$26=$N60,$O$26&lt;$O60))),1,"")</f>
        <v/>
      </c>
      <c r="AJ60" s="17" t="str">
        <f>IF(AND(Участники!$A60&lt;&gt;"",OR($N$27&lt;$N60,AND($N$27=$N60,$O$27&lt;$O60))),1,"")</f>
        <v/>
      </c>
      <c r="AK60" s="17" t="str">
        <f>IF(AND(Участники!$A60&lt;&gt;"",OR($N$28&lt;$N60,AND($N$28=$N60,$O$28&lt;$O60))),1,"")</f>
        <v/>
      </c>
      <c r="AL60" s="17" t="str">
        <f>IF(AND(Участники!$A60&lt;&gt;"",OR($N$29&lt;$N60,AND($N$29=$N60,$O$29&lt;$O60))),1,"")</f>
        <v/>
      </c>
      <c r="AM60" s="17" t="str">
        <f>IF(AND(Участники!$A60&lt;&gt;"",OR($N$30&lt;$N60,AND($N$30=$N60,$O$30&lt;$O60))),1,"")</f>
        <v/>
      </c>
      <c r="AN60" s="17" t="str">
        <f>IF(AND(Участники!$A60&lt;&gt;"",OR($N$31&lt;$N60,AND($N$31=$N60,$O$31&lt;$O60))),1,"")</f>
        <v/>
      </c>
      <c r="AO60" s="17" t="str">
        <f>IF(AND(Участники!$A60&lt;&gt;"",OR($N$32&lt;$N60,AND($N$32=$N60,$O$32&lt;$O60))),1,"")</f>
        <v/>
      </c>
      <c r="AP60" s="17" t="str">
        <f>IF(AND(Участники!$A60&lt;&gt;"",OR($N$33&lt;$N60,AND($N$33=$N60,$O$33&lt;$O60))),1,"")</f>
        <v/>
      </c>
      <c r="AQ60" s="17" t="str">
        <f>IF(AND(Участники!$A60&lt;&gt;"",OR($N$34&lt;$N60,AND($N$34=$N60,$O$34&lt;$O60))),1,"")</f>
        <v/>
      </c>
      <c r="AR60" s="17" t="str">
        <f>IF(AND(Участники!$A60&lt;&gt;"",OR($N$35&lt;$N60,AND($N$35=$N60,$O$35&lt;$O60))),1,"")</f>
        <v/>
      </c>
      <c r="AS60" s="17" t="str">
        <f>IF(AND(Участники!$A60&lt;&gt;"",OR($N$36&lt;$N60,AND($N$36=$N60,$O$36&lt;$O60))),1,"")</f>
        <v/>
      </c>
      <c r="AT60" s="17" t="str">
        <f>IF(AND(Участники!$A60&lt;&gt;"",OR($N$37&lt;$N60,AND($N$37=$N60,$O$37&lt;$O60))),1,"")</f>
        <v/>
      </c>
      <c r="AU60" s="17" t="str">
        <f>IF(AND(Участники!$A60&lt;&gt;"",OR($N$38&lt;$N60,AND($N$38=$N60,$O$38&lt;$O60))),1,"")</f>
        <v/>
      </c>
      <c r="AV60" s="17" t="str">
        <f>IF(AND(Участники!$A60&lt;&gt;"",OR($N$39&lt;$N60,AND($N$39=$N60,$O$39&lt;$O60))),1,"")</f>
        <v/>
      </c>
      <c r="AW60" s="17" t="str">
        <f>IF(AND(Участники!$A60&lt;&gt;"",OR($N$40&lt;$N60,AND($N$40=$N60,$O$40&lt;$O60))),1,"")</f>
        <v/>
      </c>
      <c r="AX60" s="17" t="str">
        <f>IF(AND(Участники!$A60&lt;&gt;"",OR($N$41&lt;$N60,AND($N$41=$N60,$O$41&lt;$O60))),1,"")</f>
        <v/>
      </c>
      <c r="AY60" s="17" t="str">
        <f>IF(AND(Участники!$A60&lt;&gt;"",OR($N$42&lt;$N60,AND($N$42=$N60,$O$42&lt;$O60))),1,"")</f>
        <v/>
      </c>
      <c r="AZ60" s="17" t="str">
        <f>IF(AND(Участники!$A60&lt;&gt;"",OR($N$43&lt;$N60,AND($N$43=$N60,$O$43&lt;$O60))),1,"")</f>
        <v/>
      </c>
      <c r="BA60" s="17" t="str">
        <f>IF(AND(Участники!$A60&lt;&gt;"",OR($N$44&lt;$N60,AND($N$44=$N60,$O$44&lt;$O60))),1,"")</f>
        <v/>
      </c>
      <c r="BB60" s="17" t="str">
        <f>IF(AND(Участники!$A60&lt;&gt;"",OR($N$45&lt;$N60,AND($N$45=$N60,$O$45&lt;$O60))),1,"")</f>
        <v/>
      </c>
      <c r="BC60" s="17" t="str">
        <f>IF(AND(Участники!$A60&lt;&gt;"",OR($N$46&lt;$N60,AND($N$46=$N60,$O$46&lt;$O60))),1,"")</f>
        <v/>
      </c>
      <c r="BD60" s="17" t="str">
        <f>IF(AND(Участники!$A60&lt;&gt;"",OR($N$47&lt;$N60,AND($N$47=$N60,$O$47&lt;$O60))),1,"")</f>
        <v/>
      </c>
      <c r="BE60" s="17" t="str">
        <f>IF(AND(Участники!$A60&lt;&gt;"",OR($N$48&lt;$N60,AND($N$48=$N60,$O$48&lt;$O60))),1,"")</f>
        <v/>
      </c>
      <c r="BF60" s="17" t="str">
        <f>IF(AND(Участники!$A60&lt;&gt;"",OR($N$49&lt;$N60,AND($N$49=$N60,$O$49&lt;$O60))),1,"")</f>
        <v/>
      </c>
      <c r="BG60" s="17" t="str">
        <f>IF(AND(Участники!$A60&lt;&gt;"",OR($N$50&lt;$N60,AND($N$50=$N60,$O$50&lt;$O60))),1,"")</f>
        <v/>
      </c>
      <c r="BH60" s="17" t="str">
        <f>IF(AND(Участники!$A60&lt;&gt;"",OR($N$51&lt;$N60,AND($N$51=$N60,$O$51&lt;$O60))),1,"")</f>
        <v/>
      </c>
      <c r="BI60" s="17" t="str">
        <f>IF(AND(Участники!$A60&lt;&gt;"",OR($N$52&lt;$N60,AND($N$52=$N60,$O$52&lt;$O60))),1,"")</f>
        <v/>
      </c>
      <c r="BJ60" s="17" t="str">
        <f>IF(AND(Участники!$A60&lt;&gt;"",OR($N$53&lt;$N60,AND($N$53=$N60,$O$53&lt;$O60))),1,"")</f>
        <v/>
      </c>
      <c r="BK60" s="17" t="str">
        <f>IF(AND(Участники!$A60&lt;&gt;"",OR($N$54&lt;$N60,AND($N$54=$N60,$O$54&lt;$O60))),1,"")</f>
        <v/>
      </c>
      <c r="BL60" s="17" t="str">
        <f>IF(AND(Участники!$A60&lt;&gt;"",OR($N$55&lt;$N60,AND($N$55=$N60,$O$55&lt;$O60))),1,"")</f>
        <v/>
      </c>
      <c r="BM60" s="17" t="str">
        <f>IF(AND(Участники!$A60&lt;&gt;"",OR($N$56&lt;$N60,AND($N$56=$N60,$O$56&lt;$O60))),1,"")</f>
        <v/>
      </c>
      <c r="BN60" s="17" t="str">
        <f>IF(AND(Участники!$A60&lt;&gt;"",OR($N$57&lt;$N60,AND($N$57=$N60,$O$57&lt;$O60))),1,"")</f>
        <v/>
      </c>
      <c r="BO60" s="17" t="str">
        <f>IF(AND(Участники!$A60&lt;&gt;"",OR($N$58&lt;$N60,AND($N$58=$N60,$O$58&lt;$O60))),1,"")</f>
        <v/>
      </c>
      <c r="BP60" s="17" t="str">
        <f>IF(AND(Участники!$A60&lt;&gt;"",OR($N$59&lt;$N60,AND($N$59=$N60,$O$59&lt;$O60))),1,"")</f>
        <v/>
      </c>
      <c r="BQ60" s="16" t="str">
        <f>IF(AND(Участники!$A60&lt;&gt;"",OR($N$60&lt;$N60,AND($N$60=$N60,$O$60&lt;$O60))),1,"")</f>
        <v/>
      </c>
      <c r="BT60" s="17" t="str">
        <f>IF(AND(Участники!$A60&lt;&gt;"",OR($N$11&gt;$N60,AND($N$11=$N60,$O$11&gt;$O60))),1,"")</f>
        <v/>
      </c>
      <c r="BU60" s="17" t="str">
        <f>IF(AND(Участники!$A60&lt;&gt;"",OR($N$12&gt;$N60,AND($N$12=$N60,$O$12&gt;$O60))),1,"")</f>
        <v/>
      </c>
      <c r="BV60" s="17" t="str">
        <f>IF(AND(Участники!$A60&lt;&gt;"",OR($N$13&gt;$N60,AND($N$13=$N60,$O$13&gt;$O60))),1,"")</f>
        <v/>
      </c>
      <c r="BW60" s="17" t="str">
        <f>IF(AND(Участники!$A60&lt;&gt;"",OR($N$14&gt;$N60,AND($N$14=$N60,$O$14&gt;$O60))),1,"")</f>
        <v/>
      </c>
      <c r="BX60" s="17" t="str">
        <f>IF(AND(Участники!$A60&lt;&gt;"",OR($N$15&gt;$N60,AND($N$15=$N60,$O$15&gt;$O60))),1,"")</f>
        <v/>
      </c>
      <c r="BY60" s="17" t="str">
        <f>IF(AND(Участники!$A60&lt;&gt;"",OR($N$16&gt;$N60,AND($N$16=$N60,$O$16&gt;$O60))),1,"")</f>
        <v/>
      </c>
      <c r="BZ60" s="17" t="str">
        <f>IF(AND(Участники!$A60&lt;&gt;"",OR($N$17&gt;$N60,AND($N$17=$N60,$O$17&gt;$O60))),1,"")</f>
        <v/>
      </c>
      <c r="CA60" s="17" t="str">
        <f>IF(AND(Участники!$A60&lt;&gt;"",OR($N$18&gt;$N60,AND($N$18=$N60,$O$18&gt;$O60))),1,"")</f>
        <v/>
      </c>
      <c r="CB60" s="17" t="str">
        <f>IF(AND(Участники!$A60&lt;&gt;"",OR($N$19&gt;$N60,AND($N$19=$N60,$O$19&gt;$O60))),1,"")</f>
        <v/>
      </c>
      <c r="CC60" s="17" t="str">
        <f>IF(AND(Участники!$A60&lt;&gt;"",OR($N$20&gt;$N60,AND($N$20=$N60,$O$20&gt;$O60))),1,"")</f>
        <v/>
      </c>
      <c r="CD60" s="17" t="str">
        <f>IF(AND(Участники!$A60&lt;&gt;"",OR($N$21&gt;$N60,AND($N$21=$N60,$O$21&gt;$O60))),1,"")</f>
        <v/>
      </c>
      <c r="CE60" s="17" t="str">
        <f>IF(AND(Участники!$A60&lt;&gt;"",OR($N$22&gt;$N60,AND($N$22=$N60,$O$22&gt;$O60))),1,"")</f>
        <v/>
      </c>
      <c r="CF60" s="17" t="str">
        <f>IF(AND(Участники!$A60&lt;&gt;"",OR($N$23&gt;$N60,AND($N$23=$N60,$O$23&gt;$O60))),1,"")</f>
        <v/>
      </c>
      <c r="CG60" s="17" t="str">
        <f>IF(AND(Участники!$A60&lt;&gt;"",OR($N$24&gt;$N60,AND($N$24=$N60,$O$24&gt;$O60))),1,"")</f>
        <v/>
      </c>
      <c r="CH60" s="17" t="str">
        <f>IF(AND(Участники!$A60&lt;&gt;"",OR($N$25&gt;$N60,AND($N$25=$N60,$O$25&gt;$O60))),1,"")</f>
        <v/>
      </c>
      <c r="CI60" s="17" t="str">
        <f>IF(AND(Участники!$A60&lt;&gt;"",OR($N$26&gt;$N60,AND($N$26=$N60,$O$26&gt;$O60))),1,"")</f>
        <v/>
      </c>
      <c r="CJ60" s="17" t="str">
        <f>IF(AND(Участники!$A60&lt;&gt;"",OR($N$27&gt;$N60,AND($N$27=$N60,$O$27&gt;$O60))),1,"")</f>
        <v/>
      </c>
      <c r="CK60" s="17" t="str">
        <f>IF(AND(Участники!$A60&lt;&gt;"",OR($N$28&gt;$N60,AND($N$28=$N60,$O$28&gt;$O60))),1,"")</f>
        <v/>
      </c>
      <c r="CL60" s="17" t="str">
        <f>IF(AND(Участники!$A60&lt;&gt;"",OR($N$29&gt;$N60,AND($N$29=$N60,$O$29&gt;$O60))),1,"")</f>
        <v/>
      </c>
      <c r="CM60" s="17" t="str">
        <f>IF(AND(Участники!$A60&lt;&gt;"",OR($N$30&gt;$N60,AND($N$30=$N60,$O$30&gt;$O60))),1,"")</f>
        <v/>
      </c>
      <c r="CN60" s="17" t="str">
        <f>IF(AND(Участники!$A60&lt;&gt;"",OR($N$31&gt;$N60,AND($N$31=$N60,$O$31&gt;$O60))),1,"")</f>
        <v/>
      </c>
      <c r="CO60" s="17" t="str">
        <f>IF(AND(Участники!$A60&lt;&gt;"",OR($N$32&gt;$N60,AND($N$32=$N60,$O$32&gt;$O60))),1,"")</f>
        <v/>
      </c>
      <c r="CP60" s="17" t="str">
        <f>IF(AND(Участники!$A60&lt;&gt;"",OR($N$33&gt;$N60,AND($N$33=$N60,$O$33&gt;$O60))),1,"")</f>
        <v/>
      </c>
      <c r="CQ60" s="17" t="str">
        <f>IF(AND(Участники!$A60&lt;&gt;"",OR($N$34&gt;$N60,AND($N$34=$N60,$O$34&gt;$O60))),1,"")</f>
        <v/>
      </c>
      <c r="CR60" s="17" t="str">
        <f>IF(AND(Участники!$A60&lt;&gt;"",OR($N$35&gt;$N60,AND($N$35=$N60,$O$35&gt;$O60))),1,"")</f>
        <v/>
      </c>
      <c r="CS60" s="17" t="str">
        <f>IF(AND(Участники!$A60&lt;&gt;"",OR($N$36&gt;$N60,AND($N$36=$N60,$O$36&gt;$O60))),1,"")</f>
        <v/>
      </c>
      <c r="CT60" s="17" t="str">
        <f>IF(AND(Участники!$A60&lt;&gt;"",OR($N$37&gt;$N60,AND($N$37=$N60,$O$37&gt;$O60))),1,"")</f>
        <v/>
      </c>
      <c r="CU60" s="17" t="str">
        <f>IF(AND(Участники!$A60&lt;&gt;"",OR($N$38&gt;$N60,AND($N$38=$N60,$O$38&gt;$O60))),1,"")</f>
        <v/>
      </c>
      <c r="CV60" s="17" t="str">
        <f>IF(AND(Участники!$A60&lt;&gt;"",OR($N$39&gt;$N60,AND($N$39=$N60,$O$39&gt;$O60))),1,"")</f>
        <v/>
      </c>
      <c r="CW60" s="17" t="str">
        <f>IF(AND(Участники!$A60&lt;&gt;"",OR($N$40&gt;$N60,AND($N$40=$N60,$O$40&gt;$O60))),1,"")</f>
        <v/>
      </c>
      <c r="CX60" s="17" t="str">
        <f>IF(AND(Участники!$A60&lt;&gt;"",OR($N$41&gt;$N60,AND($N$41=$N60,$O$41&gt;$O60))),1,"")</f>
        <v/>
      </c>
      <c r="CY60" s="17" t="str">
        <f>IF(AND(Участники!$A60&lt;&gt;"",OR($N$42&gt;$N60,AND($N$42=$N60,$O$42&gt;$O60))),1,"")</f>
        <v/>
      </c>
      <c r="CZ60" s="17" t="str">
        <f>IF(AND(Участники!$A60&lt;&gt;"",OR($N$43&gt;$N60,AND($N$43=$N60,$O$43&gt;$O60))),1,"")</f>
        <v/>
      </c>
      <c r="DA60" s="17" t="str">
        <f>IF(AND(Участники!$A60&lt;&gt;"",OR($N$44&gt;$N60,AND($N$44=$N60,$O$44&gt;$O60))),1,"")</f>
        <v/>
      </c>
      <c r="DB60" s="17" t="str">
        <f>IF(AND(Участники!$A60&lt;&gt;"",OR($N$45&gt;$N60,AND($N$45=$N60,$O$45&gt;$O60))),1,"")</f>
        <v/>
      </c>
      <c r="DC60" s="17" t="str">
        <f>IF(AND(Участники!$A60&lt;&gt;"",OR($N$46&gt;$N60,AND($N$46=$N60,$O$46&gt;$O60))),1,"")</f>
        <v/>
      </c>
      <c r="DD60" s="17" t="str">
        <f>IF(AND(Участники!$A60&lt;&gt;"",OR($N$47&gt;$N60,AND($N$47=$N60,$O$47&gt;$O60))),1,"")</f>
        <v/>
      </c>
      <c r="DE60" s="17" t="str">
        <f>IF(AND(Участники!$A60&lt;&gt;"",OR($N$48&gt;$N60,AND($N$48=$N60,$O$48&gt;$O60))),1,"")</f>
        <v/>
      </c>
      <c r="DF60" s="17" t="str">
        <f>IF(AND(Участники!$A60&lt;&gt;"",OR($N$49&gt;$N60,AND($N$49=$N60,$O$49&gt;$O60))),1,"")</f>
        <v/>
      </c>
      <c r="DG60" s="17" t="str">
        <f>IF(AND(Участники!$A60&lt;&gt;"",OR($N$50&gt;$N60,AND($N$50=$N60,$O$50&gt;$O60))),1,"")</f>
        <v/>
      </c>
      <c r="DH60" s="17" t="str">
        <f>IF(AND(Участники!$A60&lt;&gt;"",OR($N$51&gt;$N60,AND($N$51=$N60,$O$51&gt;$O60))),1,"")</f>
        <v/>
      </c>
      <c r="DI60" s="17" t="str">
        <f>IF(AND(Участники!$A60&lt;&gt;"",OR($N$52&gt;$N60,AND($N$52=$N60,$O$52&gt;$O60))),1,"")</f>
        <v/>
      </c>
      <c r="DJ60" s="17" t="str">
        <f>IF(AND(Участники!$A60&lt;&gt;"",OR($N$53&gt;$N60,AND($N$53=$N60,$O$53&gt;$O60))),1,"")</f>
        <v/>
      </c>
      <c r="DK60" s="17" t="str">
        <f>IF(AND(Участники!$A60&lt;&gt;"",OR($N$54&gt;$N60,AND($N$54=$N60,$O$54&gt;$O60))),1,"")</f>
        <v/>
      </c>
      <c r="DL60" s="17" t="str">
        <f>IF(AND(Участники!$A60&lt;&gt;"",OR($N$55&gt;$N60,AND($N$55=$N60,$O$55&gt;$O60))),1,"")</f>
        <v/>
      </c>
      <c r="DM60" s="17" t="str">
        <f>IF(AND(Участники!$A60&lt;&gt;"",OR($N$56&gt;$N60,AND($N$56=$N60,$O$56&gt;$O60))),1,"")</f>
        <v/>
      </c>
      <c r="DN60" s="17" t="str">
        <f>IF(AND(Участники!$A60&lt;&gt;"",OR($N$57&gt;$N60,AND($N$57=$N60,$O$57&gt;$O60))),1,"")</f>
        <v/>
      </c>
      <c r="DO60" s="17" t="str">
        <f>IF(AND(Участники!$A60&lt;&gt;"",OR($N$58&gt;$N60,AND($N$58=$N60,$O$58&gt;$O60))),1,"")</f>
        <v/>
      </c>
      <c r="DP60" s="17" t="str">
        <f>IF(AND(Участники!$A60&lt;&gt;"",OR($N$59&gt;$N60,AND($N$59=$N60,$O$59&gt;$O60))),1,"")</f>
        <v/>
      </c>
      <c r="DQ60" s="16" t="str">
        <f>IF(AND(Участники!$A60&lt;&gt;"",OR($N$60&gt;$N60,AND($N$60=$N60,$O$60&gt;$O60))),1,"")</f>
        <v/>
      </c>
    </row>
    <row r="61" spans="1:121" x14ac:dyDescent="0.25">
      <c r="S61" s="1" t="s">
        <v>18</v>
      </c>
      <c r="T61" s="27">
        <f>SUM(T11:T60)</f>
        <v>0</v>
      </c>
      <c r="U61" s="27">
        <f t="shared" ref="U61:BQ61" si="0">SUM(U11:U60)</f>
        <v>22</v>
      </c>
      <c r="V61" s="27">
        <f t="shared" si="0"/>
        <v>9</v>
      </c>
      <c r="W61" s="27">
        <f t="shared" si="0"/>
        <v>14</v>
      </c>
      <c r="X61" s="27">
        <f t="shared" si="0"/>
        <v>8</v>
      </c>
      <c r="Y61" s="27">
        <f t="shared" si="0"/>
        <v>28</v>
      </c>
      <c r="Z61" s="27">
        <f t="shared" si="0"/>
        <v>16</v>
      </c>
      <c r="AA61" s="27">
        <f t="shared" si="0"/>
        <v>24</v>
      </c>
      <c r="AB61" s="27">
        <f t="shared" si="0"/>
        <v>12</v>
      </c>
      <c r="AC61" s="27">
        <f t="shared" si="0"/>
        <v>18</v>
      </c>
      <c r="AD61" s="27">
        <f t="shared" si="0"/>
        <v>15</v>
      </c>
      <c r="AE61" s="27">
        <f t="shared" si="0"/>
        <v>13</v>
      </c>
      <c r="AF61" s="27">
        <f t="shared" si="0"/>
        <v>6</v>
      </c>
      <c r="AG61" s="27">
        <f t="shared" si="0"/>
        <v>7</v>
      </c>
      <c r="AH61" s="27">
        <f t="shared" si="0"/>
        <v>26</v>
      </c>
      <c r="AI61" s="27">
        <f t="shared" si="0"/>
        <v>2</v>
      </c>
      <c r="AJ61" s="27">
        <f t="shared" si="0"/>
        <v>3</v>
      </c>
      <c r="AK61" s="27">
        <f t="shared" si="0"/>
        <v>20</v>
      </c>
      <c r="AL61" s="27">
        <f t="shared" si="0"/>
        <v>23</v>
      </c>
      <c r="AM61" s="27">
        <f t="shared" si="0"/>
        <v>10</v>
      </c>
      <c r="AN61" s="27">
        <f t="shared" si="0"/>
        <v>27</v>
      </c>
      <c r="AO61" s="27">
        <f t="shared" si="0"/>
        <v>4</v>
      </c>
      <c r="AP61" s="27">
        <f t="shared" si="0"/>
        <v>10</v>
      </c>
      <c r="AQ61" s="27">
        <f t="shared" si="0"/>
        <v>1</v>
      </c>
      <c r="AR61" s="27">
        <f t="shared" si="0"/>
        <v>19</v>
      </c>
      <c r="AS61" s="27">
        <f t="shared" si="0"/>
        <v>28</v>
      </c>
      <c r="AT61" s="27">
        <f t="shared" si="0"/>
        <v>21</v>
      </c>
      <c r="AU61" s="27">
        <f t="shared" si="0"/>
        <v>17</v>
      </c>
      <c r="AV61" s="27">
        <f t="shared" si="0"/>
        <v>25</v>
      </c>
      <c r="AW61" s="27">
        <f t="shared" si="0"/>
        <v>5</v>
      </c>
      <c r="AX61" s="27">
        <f t="shared" si="0"/>
        <v>0</v>
      </c>
      <c r="AY61" s="27">
        <f t="shared" si="0"/>
        <v>0</v>
      </c>
      <c r="AZ61" s="27">
        <f t="shared" si="0"/>
        <v>0</v>
      </c>
      <c r="BA61" s="27">
        <f t="shared" si="0"/>
        <v>0</v>
      </c>
      <c r="BB61" s="27">
        <f t="shared" si="0"/>
        <v>0</v>
      </c>
      <c r="BC61" s="27">
        <f t="shared" si="0"/>
        <v>0</v>
      </c>
      <c r="BD61" s="27">
        <f t="shared" si="0"/>
        <v>0</v>
      </c>
      <c r="BE61" s="27">
        <f t="shared" si="0"/>
        <v>0</v>
      </c>
      <c r="BF61" s="27">
        <f t="shared" si="0"/>
        <v>0</v>
      </c>
      <c r="BG61" s="27">
        <f t="shared" si="0"/>
        <v>0</v>
      </c>
      <c r="BH61" s="27">
        <f t="shared" si="0"/>
        <v>0</v>
      </c>
      <c r="BI61" s="27">
        <f t="shared" si="0"/>
        <v>0</v>
      </c>
      <c r="BJ61" s="27">
        <f t="shared" si="0"/>
        <v>0</v>
      </c>
      <c r="BK61" s="27">
        <f t="shared" si="0"/>
        <v>0</v>
      </c>
      <c r="BL61" s="27">
        <f t="shared" si="0"/>
        <v>0</v>
      </c>
      <c r="BM61" s="27">
        <f t="shared" si="0"/>
        <v>0</v>
      </c>
      <c r="BN61" s="27">
        <f t="shared" si="0"/>
        <v>0</v>
      </c>
      <c r="BO61" s="27">
        <f t="shared" si="0"/>
        <v>0</v>
      </c>
      <c r="BP61" s="27">
        <f t="shared" si="0"/>
        <v>0</v>
      </c>
      <c r="BQ61" s="27">
        <f t="shared" si="0"/>
        <v>0</v>
      </c>
      <c r="BS61" s="1" t="s">
        <v>18</v>
      </c>
      <c r="BT61" s="27">
        <f>SUM(BT11:BT60)</f>
        <v>29</v>
      </c>
      <c r="BU61" s="27">
        <f>SUM(BU11:BU60)</f>
        <v>7</v>
      </c>
      <c r="BV61" s="27">
        <f t="shared" ref="BV61:DQ61" si="1">SUM(BV11:BV60)</f>
        <v>20</v>
      </c>
      <c r="BW61" s="27">
        <f t="shared" si="1"/>
        <v>15</v>
      </c>
      <c r="BX61" s="27">
        <f t="shared" si="1"/>
        <v>21</v>
      </c>
      <c r="BY61" s="27">
        <f t="shared" si="1"/>
        <v>0</v>
      </c>
      <c r="BZ61" s="27">
        <f t="shared" si="1"/>
        <v>13</v>
      </c>
      <c r="CA61" s="27">
        <f t="shared" si="1"/>
        <v>5</v>
      </c>
      <c r="CB61" s="27">
        <f t="shared" si="1"/>
        <v>17</v>
      </c>
      <c r="CC61" s="27">
        <f t="shared" si="1"/>
        <v>11</v>
      </c>
      <c r="CD61" s="27">
        <f t="shared" si="1"/>
        <v>14</v>
      </c>
      <c r="CE61" s="27">
        <f t="shared" si="1"/>
        <v>16</v>
      </c>
      <c r="CF61" s="27">
        <f t="shared" si="1"/>
        <v>23</v>
      </c>
      <c r="CG61" s="27">
        <f t="shared" si="1"/>
        <v>22</v>
      </c>
      <c r="CH61" s="27">
        <f t="shared" si="1"/>
        <v>3</v>
      </c>
      <c r="CI61" s="27">
        <f t="shared" si="1"/>
        <v>27</v>
      </c>
      <c r="CJ61" s="27">
        <f t="shared" si="1"/>
        <v>26</v>
      </c>
      <c r="CK61" s="27">
        <f t="shared" si="1"/>
        <v>9</v>
      </c>
      <c r="CL61" s="27">
        <f t="shared" si="1"/>
        <v>6</v>
      </c>
      <c r="CM61" s="27">
        <f t="shared" si="1"/>
        <v>18</v>
      </c>
      <c r="CN61" s="27">
        <f t="shared" si="1"/>
        <v>2</v>
      </c>
      <c r="CO61" s="27">
        <f t="shared" si="1"/>
        <v>25</v>
      </c>
      <c r="CP61" s="27">
        <f t="shared" si="1"/>
        <v>18</v>
      </c>
      <c r="CQ61" s="27">
        <f t="shared" si="1"/>
        <v>28</v>
      </c>
      <c r="CR61" s="27">
        <f t="shared" si="1"/>
        <v>10</v>
      </c>
      <c r="CS61" s="27">
        <f t="shared" si="1"/>
        <v>0</v>
      </c>
      <c r="CT61" s="27">
        <f t="shared" si="1"/>
        <v>8</v>
      </c>
      <c r="CU61" s="27">
        <f t="shared" si="1"/>
        <v>12</v>
      </c>
      <c r="CV61" s="27">
        <f t="shared" si="1"/>
        <v>4</v>
      </c>
      <c r="CW61" s="27">
        <f t="shared" si="1"/>
        <v>24</v>
      </c>
      <c r="CX61" s="27">
        <f t="shared" si="1"/>
        <v>30</v>
      </c>
      <c r="CY61" s="27">
        <f t="shared" si="1"/>
        <v>30</v>
      </c>
      <c r="CZ61" s="27">
        <f t="shared" si="1"/>
        <v>30</v>
      </c>
      <c r="DA61" s="27">
        <f t="shared" si="1"/>
        <v>30</v>
      </c>
      <c r="DB61" s="27">
        <f t="shared" si="1"/>
        <v>30</v>
      </c>
      <c r="DC61" s="27">
        <f t="shared" si="1"/>
        <v>30</v>
      </c>
      <c r="DD61" s="27">
        <f t="shared" si="1"/>
        <v>30</v>
      </c>
      <c r="DE61" s="27">
        <f t="shared" si="1"/>
        <v>30</v>
      </c>
      <c r="DF61" s="27">
        <f t="shared" si="1"/>
        <v>30</v>
      </c>
      <c r="DG61" s="27">
        <f t="shared" si="1"/>
        <v>30</v>
      </c>
      <c r="DH61" s="27">
        <f t="shared" si="1"/>
        <v>30</v>
      </c>
      <c r="DI61" s="27">
        <f t="shared" si="1"/>
        <v>30</v>
      </c>
      <c r="DJ61" s="27">
        <f t="shared" si="1"/>
        <v>30</v>
      </c>
      <c r="DK61" s="27">
        <f t="shared" si="1"/>
        <v>30</v>
      </c>
      <c r="DL61" s="27">
        <f t="shared" si="1"/>
        <v>30</v>
      </c>
      <c r="DM61" s="27">
        <f t="shared" si="1"/>
        <v>30</v>
      </c>
      <c r="DN61" s="27">
        <f t="shared" si="1"/>
        <v>30</v>
      </c>
      <c r="DO61" s="27">
        <f t="shared" si="1"/>
        <v>30</v>
      </c>
      <c r="DP61" s="27">
        <f t="shared" si="1"/>
        <v>30</v>
      </c>
      <c r="DQ61" s="27">
        <f t="shared" si="1"/>
        <v>30</v>
      </c>
    </row>
    <row r="70" spans="1:13" x14ac:dyDescent="0.25">
      <c r="A70" s="62" t="s">
        <v>6</v>
      </c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</row>
    <row r="71" spans="1:13" x14ac:dyDescent="0.25">
      <c r="B71" s="52">
        <f t="shared" ref="B71:M71" si="2">IF(B11="","",1)</f>
        <v>1</v>
      </c>
      <c r="C71" s="52">
        <f t="shared" si="2"/>
        <v>1</v>
      </c>
      <c r="D71" s="52">
        <f t="shared" si="2"/>
        <v>1</v>
      </c>
      <c r="E71" s="52" t="str">
        <f t="shared" si="2"/>
        <v/>
      </c>
      <c r="F71" s="52" t="str">
        <f t="shared" si="2"/>
        <v/>
      </c>
      <c r="G71" s="52" t="str">
        <f t="shared" si="2"/>
        <v/>
      </c>
      <c r="H71" s="52">
        <f t="shared" si="2"/>
        <v>1</v>
      </c>
      <c r="I71" s="52">
        <f t="shared" si="2"/>
        <v>1</v>
      </c>
      <c r="J71" s="52" t="str">
        <f t="shared" si="2"/>
        <v/>
      </c>
      <c r="K71" s="52" t="str">
        <f t="shared" si="2"/>
        <v/>
      </c>
      <c r="L71" s="52" t="str">
        <f t="shared" si="2"/>
        <v/>
      </c>
      <c r="M71" s="52">
        <f t="shared" si="2"/>
        <v>1</v>
      </c>
    </row>
    <row r="72" spans="1:13" x14ac:dyDescent="0.25">
      <c r="B72" s="52" t="str">
        <f t="shared" ref="B72:M72" si="3">IF(B12="","",1)</f>
        <v/>
      </c>
      <c r="C72" s="52" t="str">
        <f t="shared" si="3"/>
        <v/>
      </c>
      <c r="D72" s="52" t="str">
        <f t="shared" si="3"/>
        <v/>
      </c>
      <c r="E72" s="52" t="str">
        <f t="shared" si="3"/>
        <v/>
      </c>
      <c r="F72" s="52" t="str">
        <f t="shared" si="3"/>
        <v/>
      </c>
      <c r="G72" s="52" t="str">
        <f t="shared" si="3"/>
        <v/>
      </c>
      <c r="H72" s="52">
        <f t="shared" si="3"/>
        <v>1</v>
      </c>
      <c r="I72" s="52" t="str">
        <f t="shared" si="3"/>
        <v/>
      </c>
      <c r="J72" s="52">
        <f t="shared" si="3"/>
        <v>1</v>
      </c>
      <c r="K72" s="52" t="str">
        <f t="shared" si="3"/>
        <v/>
      </c>
      <c r="L72" s="52" t="str">
        <f t="shared" si="3"/>
        <v/>
      </c>
      <c r="M72" s="52" t="str">
        <f t="shared" si="3"/>
        <v/>
      </c>
    </row>
    <row r="73" spans="1:13" x14ac:dyDescent="0.25">
      <c r="B73" s="52">
        <f t="shared" ref="B73:M73" si="4">IF(B13="","",1)</f>
        <v>1</v>
      </c>
      <c r="C73" s="52">
        <f t="shared" si="4"/>
        <v>1</v>
      </c>
      <c r="D73" s="52" t="str">
        <f t="shared" si="4"/>
        <v/>
      </c>
      <c r="E73" s="52" t="str">
        <f t="shared" si="4"/>
        <v/>
      </c>
      <c r="F73" s="52" t="str">
        <f t="shared" si="4"/>
        <v/>
      </c>
      <c r="G73" s="52" t="str">
        <f t="shared" si="4"/>
        <v/>
      </c>
      <c r="H73" s="52">
        <f t="shared" si="4"/>
        <v>1</v>
      </c>
      <c r="I73" s="52" t="str">
        <f t="shared" si="4"/>
        <v/>
      </c>
      <c r="J73" s="52" t="str">
        <f t="shared" si="4"/>
        <v/>
      </c>
      <c r="K73" s="52" t="str">
        <f t="shared" si="4"/>
        <v/>
      </c>
      <c r="L73" s="52" t="str">
        <f t="shared" si="4"/>
        <v/>
      </c>
      <c r="M73" s="52">
        <f t="shared" si="4"/>
        <v>1</v>
      </c>
    </row>
    <row r="74" spans="1:13" x14ac:dyDescent="0.25">
      <c r="B74" s="52" t="str">
        <f t="shared" ref="B74:M74" si="5">IF(B14="","",1)</f>
        <v/>
      </c>
      <c r="C74" s="52" t="str">
        <f t="shared" si="5"/>
        <v/>
      </c>
      <c r="D74" s="52">
        <f t="shared" si="5"/>
        <v>1</v>
      </c>
      <c r="E74" s="52" t="str">
        <f t="shared" si="5"/>
        <v/>
      </c>
      <c r="F74" s="52" t="str">
        <f t="shared" si="5"/>
        <v/>
      </c>
      <c r="G74" s="52" t="str">
        <f t="shared" si="5"/>
        <v/>
      </c>
      <c r="H74" s="52" t="str">
        <f t="shared" si="5"/>
        <v/>
      </c>
      <c r="I74" s="52" t="str">
        <f t="shared" si="5"/>
        <v/>
      </c>
      <c r="J74" s="52" t="str">
        <f t="shared" si="5"/>
        <v/>
      </c>
      <c r="K74" s="52">
        <f t="shared" si="5"/>
        <v>1</v>
      </c>
      <c r="L74" s="52">
        <f t="shared" si="5"/>
        <v>1</v>
      </c>
      <c r="M74" s="52">
        <f t="shared" si="5"/>
        <v>1</v>
      </c>
    </row>
    <row r="75" spans="1:13" x14ac:dyDescent="0.25">
      <c r="B75" s="52" t="str">
        <f t="shared" ref="B75:M75" si="6">IF(B15="","",1)</f>
        <v/>
      </c>
      <c r="C75" s="52">
        <f t="shared" si="6"/>
        <v>1</v>
      </c>
      <c r="D75" s="52" t="str">
        <f t="shared" si="6"/>
        <v/>
      </c>
      <c r="E75" s="52" t="str">
        <f t="shared" si="6"/>
        <v/>
      </c>
      <c r="F75" s="52" t="str">
        <f t="shared" si="6"/>
        <v/>
      </c>
      <c r="G75" s="52" t="str">
        <f t="shared" si="6"/>
        <v/>
      </c>
      <c r="H75" s="52" t="str">
        <f t="shared" si="6"/>
        <v/>
      </c>
      <c r="I75" s="52" t="str">
        <f t="shared" si="6"/>
        <v/>
      </c>
      <c r="J75" s="52">
        <f t="shared" si="6"/>
        <v>1</v>
      </c>
      <c r="K75" s="52">
        <f t="shared" si="6"/>
        <v>1</v>
      </c>
      <c r="L75" s="52" t="str">
        <f t="shared" si="6"/>
        <v/>
      </c>
      <c r="M75" s="52">
        <f t="shared" si="6"/>
        <v>1</v>
      </c>
    </row>
    <row r="76" spans="1:13" x14ac:dyDescent="0.25">
      <c r="B76" s="52" t="str">
        <f t="shared" ref="B76:M76" si="7">IF(B16="","",1)</f>
        <v/>
      </c>
      <c r="C76" s="52" t="str">
        <f t="shared" si="7"/>
        <v/>
      </c>
      <c r="D76" s="52" t="str">
        <f t="shared" si="7"/>
        <v/>
      </c>
      <c r="E76" s="52" t="str">
        <f t="shared" si="7"/>
        <v/>
      </c>
      <c r="F76" s="52" t="str">
        <f t="shared" si="7"/>
        <v/>
      </c>
      <c r="G76" s="52" t="str">
        <f t="shared" si="7"/>
        <v/>
      </c>
      <c r="H76" s="52" t="str">
        <f t="shared" si="7"/>
        <v/>
      </c>
      <c r="I76" s="52" t="str">
        <f t="shared" si="7"/>
        <v/>
      </c>
      <c r="J76" s="52" t="str">
        <f t="shared" si="7"/>
        <v/>
      </c>
      <c r="K76" s="52" t="str">
        <f t="shared" si="7"/>
        <v/>
      </c>
      <c r="L76" s="52">
        <f t="shared" si="7"/>
        <v>1</v>
      </c>
      <c r="M76" s="52" t="str">
        <f t="shared" si="7"/>
        <v/>
      </c>
    </row>
    <row r="77" spans="1:13" x14ac:dyDescent="0.25">
      <c r="B77" s="52" t="str">
        <f t="shared" ref="B77:M77" si="8">IF(B17="","",1)</f>
        <v/>
      </c>
      <c r="C77" s="52" t="str">
        <f t="shared" si="8"/>
        <v/>
      </c>
      <c r="D77" s="52" t="str">
        <f t="shared" si="8"/>
        <v/>
      </c>
      <c r="E77" s="52" t="str">
        <f t="shared" si="8"/>
        <v/>
      </c>
      <c r="F77" s="52" t="str">
        <f t="shared" si="8"/>
        <v/>
      </c>
      <c r="G77" s="52" t="str">
        <f t="shared" si="8"/>
        <v/>
      </c>
      <c r="H77" s="52" t="str">
        <f t="shared" si="8"/>
        <v/>
      </c>
      <c r="I77" s="52">
        <f t="shared" si="8"/>
        <v>1</v>
      </c>
      <c r="J77" s="52">
        <f t="shared" si="8"/>
        <v>1</v>
      </c>
      <c r="K77" s="52" t="str">
        <f t="shared" si="8"/>
        <v/>
      </c>
      <c r="L77" s="52">
        <f t="shared" si="8"/>
        <v>1</v>
      </c>
      <c r="M77" s="52" t="str">
        <f t="shared" si="8"/>
        <v/>
      </c>
    </row>
    <row r="78" spans="1:13" x14ac:dyDescent="0.25">
      <c r="B78" s="52" t="str">
        <f t="shared" ref="B78:M78" si="9">IF(B18="","",1)</f>
        <v/>
      </c>
      <c r="C78" s="52" t="str">
        <f t="shared" si="9"/>
        <v/>
      </c>
      <c r="D78" s="52" t="str">
        <f t="shared" si="9"/>
        <v/>
      </c>
      <c r="E78" s="52" t="str">
        <f t="shared" si="9"/>
        <v/>
      </c>
      <c r="F78" s="52" t="str">
        <f t="shared" si="9"/>
        <v/>
      </c>
      <c r="G78" s="52" t="str">
        <f t="shared" si="9"/>
        <v/>
      </c>
      <c r="H78" s="52" t="str">
        <f t="shared" si="9"/>
        <v/>
      </c>
      <c r="I78" s="52">
        <f t="shared" si="9"/>
        <v>1</v>
      </c>
      <c r="J78" s="52" t="str">
        <f t="shared" si="9"/>
        <v/>
      </c>
      <c r="K78" s="52">
        <f t="shared" si="9"/>
        <v>1</v>
      </c>
      <c r="L78" s="52" t="str">
        <f t="shared" si="9"/>
        <v/>
      </c>
      <c r="M78" s="52" t="str">
        <f t="shared" si="9"/>
        <v/>
      </c>
    </row>
    <row r="79" spans="1:13" x14ac:dyDescent="0.25">
      <c r="B79" s="52" t="str">
        <f t="shared" ref="B79:M79" si="10">IF(B19="","",1)</f>
        <v/>
      </c>
      <c r="C79" s="52" t="str">
        <f t="shared" si="10"/>
        <v/>
      </c>
      <c r="D79" s="52" t="str">
        <f t="shared" si="10"/>
        <v/>
      </c>
      <c r="E79" s="52" t="str">
        <f t="shared" si="10"/>
        <v/>
      </c>
      <c r="F79" s="52" t="str">
        <f t="shared" si="10"/>
        <v/>
      </c>
      <c r="G79" s="52" t="str">
        <f t="shared" si="10"/>
        <v/>
      </c>
      <c r="H79" s="52">
        <f t="shared" si="10"/>
        <v>1</v>
      </c>
      <c r="I79" s="52">
        <f t="shared" si="10"/>
        <v>1</v>
      </c>
      <c r="J79" s="52" t="str">
        <f t="shared" si="10"/>
        <v/>
      </c>
      <c r="K79" s="52" t="str">
        <f t="shared" si="10"/>
        <v/>
      </c>
      <c r="L79" s="52">
        <f t="shared" si="10"/>
        <v>1</v>
      </c>
      <c r="M79" s="52">
        <f t="shared" si="10"/>
        <v>1</v>
      </c>
    </row>
    <row r="80" spans="1:13" x14ac:dyDescent="0.25">
      <c r="B80" s="52">
        <f t="shared" ref="B80:M80" si="11">IF(B20="","",1)</f>
        <v>1</v>
      </c>
      <c r="C80" s="52" t="str">
        <f t="shared" si="11"/>
        <v/>
      </c>
      <c r="D80" s="52" t="str">
        <f t="shared" si="11"/>
        <v/>
      </c>
      <c r="E80" s="52" t="str">
        <f t="shared" si="11"/>
        <v/>
      </c>
      <c r="F80" s="52" t="str">
        <f t="shared" si="11"/>
        <v/>
      </c>
      <c r="G80" s="52" t="str">
        <f t="shared" si="11"/>
        <v/>
      </c>
      <c r="H80" s="52" t="str">
        <f t="shared" si="11"/>
        <v/>
      </c>
      <c r="I80" s="52" t="str">
        <f t="shared" si="11"/>
        <v/>
      </c>
      <c r="J80" s="52" t="str">
        <f t="shared" si="11"/>
        <v/>
      </c>
      <c r="K80" s="52">
        <f t="shared" si="11"/>
        <v>1</v>
      </c>
      <c r="L80" s="52" t="str">
        <f t="shared" si="11"/>
        <v/>
      </c>
      <c r="M80" s="52">
        <f t="shared" si="11"/>
        <v>1</v>
      </c>
    </row>
    <row r="81" spans="2:13" x14ac:dyDescent="0.25">
      <c r="B81" s="52">
        <f t="shared" ref="B81:M81" si="12">IF(B21="","",1)</f>
        <v>1</v>
      </c>
      <c r="C81" s="52">
        <f t="shared" si="12"/>
        <v>1</v>
      </c>
      <c r="D81" s="52" t="str">
        <f t="shared" si="12"/>
        <v/>
      </c>
      <c r="E81" s="52" t="str">
        <f t="shared" si="12"/>
        <v/>
      </c>
      <c r="F81" s="52" t="str">
        <f t="shared" si="12"/>
        <v/>
      </c>
      <c r="G81" s="52" t="str">
        <f t="shared" si="12"/>
        <v/>
      </c>
      <c r="H81" s="52" t="str">
        <f t="shared" si="12"/>
        <v/>
      </c>
      <c r="I81" s="52" t="str">
        <f t="shared" si="12"/>
        <v/>
      </c>
      <c r="J81" s="52" t="str">
        <f t="shared" si="12"/>
        <v/>
      </c>
      <c r="K81" s="52" t="str">
        <f t="shared" si="12"/>
        <v/>
      </c>
      <c r="L81" s="52">
        <f t="shared" si="12"/>
        <v>1</v>
      </c>
      <c r="M81" s="52">
        <f t="shared" si="12"/>
        <v>1</v>
      </c>
    </row>
    <row r="82" spans="2:13" x14ac:dyDescent="0.25">
      <c r="B82" s="52" t="str">
        <f t="shared" ref="B82:M82" si="13">IF(B22="","",1)</f>
        <v/>
      </c>
      <c r="C82" s="52" t="str">
        <f t="shared" si="13"/>
        <v/>
      </c>
      <c r="D82" s="52">
        <f t="shared" si="13"/>
        <v>1</v>
      </c>
      <c r="E82" s="52" t="str">
        <f t="shared" si="13"/>
        <v/>
      </c>
      <c r="F82" s="52" t="str">
        <f t="shared" si="13"/>
        <v/>
      </c>
      <c r="G82" s="52" t="str">
        <f t="shared" si="13"/>
        <v/>
      </c>
      <c r="H82" s="52" t="str">
        <f t="shared" si="13"/>
        <v/>
      </c>
      <c r="I82" s="52">
        <f t="shared" si="13"/>
        <v>1</v>
      </c>
      <c r="J82" s="52" t="str">
        <f t="shared" si="13"/>
        <v/>
      </c>
      <c r="K82" s="52" t="str">
        <f t="shared" si="13"/>
        <v/>
      </c>
      <c r="L82" s="52">
        <f t="shared" si="13"/>
        <v>1</v>
      </c>
      <c r="M82" s="52">
        <f t="shared" si="13"/>
        <v>1</v>
      </c>
    </row>
    <row r="83" spans="2:13" x14ac:dyDescent="0.25">
      <c r="B83" s="52">
        <f t="shared" ref="B83:M83" si="14">IF(B23="","",1)</f>
        <v>1</v>
      </c>
      <c r="C83" s="52" t="str">
        <f t="shared" si="14"/>
        <v/>
      </c>
      <c r="D83" s="52">
        <f t="shared" si="14"/>
        <v>1</v>
      </c>
      <c r="E83" s="52" t="str">
        <f t="shared" si="14"/>
        <v/>
      </c>
      <c r="F83" s="52" t="str">
        <f t="shared" si="14"/>
        <v/>
      </c>
      <c r="G83" s="52" t="str">
        <f t="shared" si="14"/>
        <v/>
      </c>
      <c r="H83" s="52" t="str">
        <f t="shared" si="14"/>
        <v/>
      </c>
      <c r="I83" s="52" t="str">
        <f t="shared" si="14"/>
        <v/>
      </c>
      <c r="J83" s="52" t="str">
        <f t="shared" si="14"/>
        <v/>
      </c>
      <c r="K83" s="52">
        <f t="shared" si="14"/>
        <v>1</v>
      </c>
      <c r="L83" s="52">
        <f t="shared" si="14"/>
        <v>1</v>
      </c>
      <c r="M83" s="52">
        <f t="shared" si="14"/>
        <v>1</v>
      </c>
    </row>
    <row r="84" spans="2:13" x14ac:dyDescent="0.25">
      <c r="B84" s="52">
        <f t="shared" ref="B84:M84" si="15">IF(B24="","",1)</f>
        <v>1</v>
      </c>
      <c r="C84" s="52" t="str">
        <f t="shared" si="15"/>
        <v/>
      </c>
      <c r="D84" s="52">
        <f t="shared" si="15"/>
        <v>1</v>
      </c>
      <c r="E84" s="52" t="str">
        <f t="shared" si="15"/>
        <v/>
      </c>
      <c r="F84" s="52" t="str">
        <f t="shared" si="15"/>
        <v/>
      </c>
      <c r="G84" s="52">
        <f t="shared" si="15"/>
        <v>1</v>
      </c>
      <c r="H84" s="52" t="str">
        <f t="shared" si="15"/>
        <v/>
      </c>
      <c r="I84" s="52" t="str">
        <f t="shared" si="15"/>
        <v/>
      </c>
      <c r="J84" s="52">
        <f t="shared" si="15"/>
        <v>1</v>
      </c>
      <c r="K84" s="52" t="str">
        <f t="shared" si="15"/>
        <v/>
      </c>
      <c r="L84" s="52" t="str">
        <f t="shared" si="15"/>
        <v/>
      </c>
      <c r="M84" s="52" t="str">
        <f t="shared" si="15"/>
        <v/>
      </c>
    </row>
    <row r="85" spans="2:13" x14ac:dyDescent="0.25">
      <c r="B85" s="52">
        <f t="shared" ref="B85:M85" si="16">IF(B25="","",1)</f>
        <v>1</v>
      </c>
      <c r="C85" s="52" t="str">
        <f t="shared" si="16"/>
        <v/>
      </c>
      <c r="D85" s="52" t="str">
        <f t="shared" si="16"/>
        <v/>
      </c>
      <c r="E85" s="52" t="str">
        <f t="shared" si="16"/>
        <v/>
      </c>
      <c r="F85" s="52" t="str">
        <f t="shared" si="16"/>
        <v/>
      </c>
      <c r="G85" s="52" t="str">
        <f t="shared" si="16"/>
        <v/>
      </c>
      <c r="H85" s="52" t="str">
        <f t="shared" si="16"/>
        <v/>
      </c>
      <c r="I85" s="52" t="str">
        <f t="shared" si="16"/>
        <v/>
      </c>
      <c r="J85" s="52" t="str">
        <f t="shared" si="16"/>
        <v/>
      </c>
      <c r="K85" s="52" t="str">
        <f t="shared" si="16"/>
        <v/>
      </c>
      <c r="L85" s="52" t="str">
        <f t="shared" si="16"/>
        <v/>
      </c>
      <c r="M85" s="52">
        <f t="shared" si="16"/>
        <v>1</v>
      </c>
    </row>
    <row r="86" spans="2:13" x14ac:dyDescent="0.25">
      <c r="B86" s="52" t="str">
        <f t="shared" ref="B86:M86" si="17">IF(B26="","",1)</f>
        <v/>
      </c>
      <c r="C86" s="52" t="str">
        <f t="shared" si="17"/>
        <v/>
      </c>
      <c r="D86" s="52">
        <f t="shared" si="17"/>
        <v>1</v>
      </c>
      <c r="E86" s="52">
        <f t="shared" si="17"/>
        <v>1</v>
      </c>
      <c r="F86" s="52" t="str">
        <f t="shared" si="17"/>
        <v/>
      </c>
      <c r="G86" s="52" t="str">
        <f t="shared" si="17"/>
        <v/>
      </c>
      <c r="H86" s="52">
        <f t="shared" si="17"/>
        <v>1</v>
      </c>
      <c r="I86" s="52">
        <f t="shared" si="17"/>
        <v>1</v>
      </c>
      <c r="J86" s="52" t="str">
        <f t="shared" si="17"/>
        <v/>
      </c>
      <c r="K86" s="52" t="str">
        <f t="shared" si="17"/>
        <v/>
      </c>
      <c r="L86" s="52">
        <f t="shared" si="17"/>
        <v>1</v>
      </c>
      <c r="M86" s="52" t="str">
        <f t="shared" si="17"/>
        <v/>
      </c>
    </row>
    <row r="87" spans="2:13" x14ac:dyDescent="0.25">
      <c r="B87" s="52" t="str">
        <f t="shared" ref="B87:M87" si="18">IF(B27="","",1)</f>
        <v/>
      </c>
      <c r="C87" s="52" t="str">
        <f t="shared" si="18"/>
        <v/>
      </c>
      <c r="D87" s="52" t="str">
        <f t="shared" si="18"/>
        <v/>
      </c>
      <c r="E87" s="52">
        <f t="shared" si="18"/>
        <v>1</v>
      </c>
      <c r="F87" s="52" t="str">
        <f t="shared" si="18"/>
        <v/>
      </c>
      <c r="G87" s="52" t="str">
        <f t="shared" si="18"/>
        <v/>
      </c>
      <c r="H87" s="52">
        <f t="shared" si="18"/>
        <v>1</v>
      </c>
      <c r="I87" s="52">
        <f t="shared" si="18"/>
        <v>1</v>
      </c>
      <c r="J87" s="52" t="str">
        <f t="shared" si="18"/>
        <v/>
      </c>
      <c r="K87" s="52" t="str">
        <f t="shared" si="18"/>
        <v/>
      </c>
      <c r="L87" s="52">
        <f t="shared" si="18"/>
        <v>1</v>
      </c>
      <c r="M87" s="52">
        <f t="shared" si="18"/>
        <v>1</v>
      </c>
    </row>
    <row r="88" spans="2:13" x14ac:dyDescent="0.25">
      <c r="B88" s="52" t="str">
        <f t="shared" ref="B88:M88" si="19">IF(B28="","",1)</f>
        <v/>
      </c>
      <c r="C88" s="52" t="str">
        <f t="shared" si="19"/>
        <v/>
      </c>
      <c r="D88" s="52">
        <f t="shared" si="19"/>
        <v>1</v>
      </c>
      <c r="E88" s="52" t="str">
        <f t="shared" si="19"/>
        <v/>
      </c>
      <c r="F88" s="52" t="str">
        <f t="shared" si="19"/>
        <v/>
      </c>
      <c r="G88" s="52" t="str">
        <f t="shared" si="19"/>
        <v/>
      </c>
      <c r="H88" s="52" t="str">
        <f t="shared" si="19"/>
        <v/>
      </c>
      <c r="I88" s="52" t="str">
        <f t="shared" si="19"/>
        <v/>
      </c>
      <c r="J88" s="52" t="str">
        <f t="shared" si="19"/>
        <v/>
      </c>
      <c r="K88" s="52" t="str">
        <f t="shared" si="19"/>
        <v/>
      </c>
      <c r="L88" s="52">
        <f t="shared" si="19"/>
        <v>1</v>
      </c>
      <c r="M88" s="52">
        <f t="shared" si="19"/>
        <v>1</v>
      </c>
    </row>
    <row r="89" spans="2:13" x14ac:dyDescent="0.25">
      <c r="B89" s="52" t="str">
        <f t="shared" ref="B89:M89" si="20">IF(B29="","",1)</f>
        <v/>
      </c>
      <c r="C89" s="52" t="str">
        <f t="shared" si="20"/>
        <v/>
      </c>
      <c r="D89" s="52" t="str">
        <f t="shared" si="20"/>
        <v/>
      </c>
      <c r="E89" s="52" t="str">
        <f t="shared" si="20"/>
        <v/>
      </c>
      <c r="F89" s="52" t="str">
        <f t="shared" si="20"/>
        <v/>
      </c>
      <c r="G89" s="52">
        <f t="shared" si="20"/>
        <v>1</v>
      </c>
      <c r="H89" s="52" t="str">
        <f t="shared" si="20"/>
        <v/>
      </c>
      <c r="I89" s="52" t="str">
        <f t="shared" si="20"/>
        <v/>
      </c>
      <c r="J89" s="52" t="str">
        <f t="shared" si="20"/>
        <v/>
      </c>
      <c r="K89" s="52">
        <f t="shared" si="20"/>
        <v>1</v>
      </c>
      <c r="L89" s="52" t="str">
        <f t="shared" si="20"/>
        <v/>
      </c>
      <c r="M89" s="52" t="str">
        <f t="shared" si="20"/>
        <v/>
      </c>
    </row>
    <row r="90" spans="2:13" x14ac:dyDescent="0.25">
      <c r="B90" s="52">
        <f t="shared" ref="B90:M90" si="21">IF(B30="","",1)</f>
        <v>1</v>
      </c>
      <c r="C90" s="52" t="str">
        <f t="shared" si="21"/>
        <v/>
      </c>
      <c r="D90" s="52">
        <f t="shared" si="21"/>
        <v>1</v>
      </c>
      <c r="E90" s="52" t="str">
        <f t="shared" si="21"/>
        <v/>
      </c>
      <c r="F90" s="52" t="str">
        <f t="shared" si="21"/>
        <v/>
      </c>
      <c r="G90" s="52" t="str">
        <f t="shared" si="21"/>
        <v/>
      </c>
      <c r="H90" s="52" t="str">
        <f t="shared" si="21"/>
        <v/>
      </c>
      <c r="I90" s="52">
        <f t="shared" si="21"/>
        <v>1</v>
      </c>
      <c r="J90" s="52" t="str">
        <f t="shared" si="21"/>
        <v/>
      </c>
      <c r="K90" s="52" t="str">
        <f t="shared" si="21"/>
        <v/>
      </c>
      <c r="L90" s="52">
        <f t="shared" si="21"/>
        <v>1</v>
      </c>
      <c r="M90" s="52" t="str">
        <f t="shared" si="21"/>
        <v/>
      </c>
    </row>
    <row r="91" spans="2:13" x14ac:dyDescent="0.25">
      <c r="B91" s="52">
        <f t="shared" ref="B91:M91" si="22">IF(B31="","",1)</f>
        <v>1</v>
      </c>
      <c r="C91" s="52" t="str">
        <f t="shared" si="22"/>
        <v/>
      </c>
      <c r="D91" s="52" t="str">
        <f t="shared" si="22"/>
        <v/>
      </c>
      <c r="E91" s="52" t="str">
        <f t="shared" si="22"/>
        <v/>
      </c>
      <c r="F91" s="52" t="str">
        <f t="shared" si="22"/>
        <v/>
      </c>
      <c r="G91" s="52" t="str">
        <f t="shared" si="22"/>
        <v/>
      </c>
      <c r="H91" s="52" t="str">
        <f t="shared" si="22"/>
        <v/>
      </c>
      <c r="I91" s="52" t="str">
        <f t="shared" si="22"/>
        <v/>
      </c>
      <c r="J91" s="52" t="str">
        <f t="shared" si="22"/>
        <v/>
      </c>
      <c r="K91" s="52" t="str">
        <f t="shared" si="22"/>
        <v/>
      </c>
      <c r="L91" s="52" t="str">
        <f t="shared" si="22"/>
        <v/>
      </c>
      <c r="M91" s="52" t="str">
        <f t="shared" si="22"/>
        <v/>
      </c>
    </row>
    <row r="92" spans="2:13" x14ac:dyDescent="0.25">
      <c r="B92" s="52">
        <f t="shared" ref="B92:M92" si="23">IF(B32="","",1)</f>
        <v>1</v>
      </c>
      <c r="C92" s="52">
        <f t="shared" si="23"/>
        <v>1</v>
      </c>
      <c r="D92" s="52">
        <f t="shared" si="23"/>
        <v>1</v>
      </c>
      <c r="E92" s="52" t="str">
        <f t="shared" si="23"/>
        <v/>
      </c>
      <c r="F92" s="52" t="str">
        <f t="shared" si="23"/>
        <v/>
      </c>
      <c r="G92" s="52">
        <f t="shared" si="23"/>
        <v>1</v>
      </c>
      <c r="H92" s="52" t="str">
        <f t="shared" si="23"/>
        <v/>
      </c>
      <c r="I92" s="52" t="str">
        <f t="shared" si="23"/>
        <v/>
      </c>
      <c r="J92" s="52" t="str">
        <f t="shared" si="23"/>
        <v/>
      </c>
      <c r="K92" s="52" t="str">
        <f t="shared" si="23"/>
        <v/>
      </c>
      <c r="L92" s="52" t="str">
        <f t="shared" si="23"/>
        <v/>
      </c>
      <c r="M92" s="52">
        <f t="shared" si="23"/>
        <v>1</v>
      </c>
    </row>
    <row r="93" spans="2:13" x14ac:dyDescent="0.25">
      <c r="B93" s="52">
        <f t="shared" ref="B93:M93" si="24">IF(B33="","",1)</f>
        <v>1</v>
      </c>
      <c r="C93" s="52" t="str">
        <f t="shared" si="24"/>
        <v/>
      </c>
      <c r="D93" s="52" t="str">
        <f t="shared" si="24"/>
        <v/>
      </c>
      <c r="E93" s="52" t="str">
        <f t="shared" si="24"/>
        <v/>
      </c>
      <c r="F93" s="52" t="str">
        <f t="shared" si="24"/>
        <v/>
      </c>
      <c r="G93" s="52">
        <f t="shared" si="24"/>
        <v>1</v>
      </c>
      <c r="H93" s="52" t="str">
        <f t="shared" si="24"/>
        <v/>
      </c>
      <c r="I93" s="52" t="str">
        <f t="shared" si="24"/>
        <v/>
      </c>
      <c r="J93" s="52" t="str">
        <f t="shared" si="24"/>
        <v/>
      </c>
      <c r="K93" s="52">
        <f t="shared" si="24"/>
        <v>1</v>
      </c>
      <c r="L93" s="52" t="str">
        <f t="shared" si="24"/>
        <v/>
      </c>
      <c r="M93" s="52">
        <f t="shared" si="24"/>
        <v>1</v>
      </c>
    </row>
    <row r="94" spans="2:13" x14ac:dyDescent="0.25">
      <c r="B94" s="52">
        <f t="shared" ref="B94:M94" si="25">IF(B34="","",1)</f>
        <v>1</v>
      </c>
      <c r="C94" s="52" t="str">
        <f t="shared" si="25"/>
        <v/>
      </c>
      <c r="D94" s="52">
        <f t="shared" si="25"/>
        <v>1</v>
      </c>
      <c r="E94" s="52" t="str">
        <f t="shared" si="25"/>
        <v/>
      </c>
      <c r="F94" s="52" t="str">
        <f t="shared" si="25"/>
        <v/>
      </c>
      <c r="G94" s="52" t="str">
        <f t="shared" si="25"/>
        <v/>
      </c>
      <c r="H94" s="52">
        <f t="shared" si="25"/>
        <v>1</v>
      </c>
      <c r="I94" s="52" t="str">
        <f t="shared" si="25"/>
        <v/>
      </c>
      <c r="J94" s="52" t="str">
        <f t="shared" si="25"/>
        <v/>
      </c>
      <c r="K94" s="52">
        <f t="shared" si="25"/>
        <v>1</v>
      </c>
      <c r="L94" s="52">
        <f t="shared" si="25"/>
        <v>1</v>
      </c>
      <c r="M94" s="52">
        <f t="shared" si="25"/>
        <v>1</v>
      </c>
    </row>
    <row r="95" spans="2:13" x14ac:dyDescent="0.25">
      <c r="B95" s="52" t="str">
        <f t="shared" ref="B95:M95" si="26">IF(B35="","",1)</f>
        <v/>
      </c>
      <c r="C95" s="52" t="str">
        <f t="shared" si="26"/>
        <v/>
      </c>
      <c r="D95" s="52" t="str">
        <f t="shared" si="26"/>
        <v/>
      </c>
      <c r="E95" s="52" t="str">
        <f t="shared" si="26"/>
        <v/>
      </c>
      <c r="F95" s="52" t="str">
        <f t="shared" si="26"/>
        <v/>
      </c>
      <c r="G95" s="52" t="str">
        <f t="shared" si="26"/>
        <v/>
      </c>
      <c r="H95" s="52" t="str">
        <f t="shared" si="26"/>
        <v/>
      </c>
      <c r="I95" s="52" t="str">
        <f t="shared" si="26"/>
        <v/>
      </c>
      <c r="J95" s="52" t="str">
        <f t="shared" si="26"/>
        <v/>
      </c>
      <c r="K95" s="52">
        <f t="shared" si="26"/>
        <v>1</v>
      </c>
      <c r="L95" s="52">
        <f t="shared" si="26"/>
        <v>1</v>
      </c>
      <c r="M95" s="52">
        <f t="shared" si="26"/>
        <v>1</v>
      </c>
    </row>
    <row r="96" spans="2:13" x14ac:dyDescent="0.25">
      <c r="B96" s="52" t="str">
        <f t="shared" ref="B96:M96" si="27">IF(B36="","",1)</f>
        <v/>
      </c>
      <c r="C96" s="52" t="str">
        <f t="shared" si="27"/>
        <v/>
      </c>
      <c r="D96" s="52" t="str">
        <f t="shared" si="27"/>
        <v/>
      </c>
      <c r="E96" s="52" t="str">
        <f t="shared" si="27"/>
        <v/>
      </c>
      <c r="F96" s="52" t="str">
        <f t="shared" si="27"/>
        <v/>
      </c>
      <c r="G96" s="52" t="str">
        <f t="shared" si="27"/>
        <v/>
      </c>
      <c r="H96" s="52" t="str">
        <f t="shared" si="27"/>
        <v/>
      </c>
      <c r="I96" s="52" t="str">
        <f t="shared" si="27"/>
        <v/>
      </c>
      <c r="J96" s="52" t="str">
        <f t="shared" si="27"/>
        <v/>
      </c>
      <c r="K96" s="52" t="str">
        <f t="shared" si="27"/>
        <v/>
      </c>
      <c r="L96" s="52">
        <f t="shared" si="27"/>
        <v>1</v>
      </c>
      <c r="M96" s="52" t="str">
        <f t="shared" si="27"/>
        <v/>
      </c>
    </row>
    <row r="97" spans="2:13" x14ac:dyDescent="0.25">
      <c r="B97" s="52">
        <f t="shared" ref="B97:M97" si="28">IF(B37="","",1)</f>
        <v>1</v>
      </c>
      <c r="C97" s="52" t="str">
        <f t="shared" si="28"/>
        <v/>
      </c>
      <c r="D97" s="52" t="str">
        <f t="shared" si="28"/>
        <v/>
      </c>
      <c r="E97" s="52" t="str">
        <f t="shared" si="28"/>
        <v/>
      </c>
      <c r="F97" s="52" t="str">
        <f t="shared" si="28"/>
        <v/>
      </c>
      <c r="G97" s="52" t="str">
        <f t="shared" si="28"/>
        <v/>
      </c>
      <c r="H97" s="52" t="str">
        <f t="shared" si="28"/>
        <v/>
      </c>
      <c r="I97" s="52" t="str">
        <f t="shared" si="28"/>
        <v/>
      </c>
      <c r="J97" s="52" t="str">
        <f t="shared" si="28"/>
        <v/>
      </c>
      <c r="K97" s="52" t="str">
        <f t="shared" si="28"/>
        <v/>
      </c>
      <c r="L97" s="52">
        <f t="shared" si="28"/>
        <v>1</v>
      </c>
      <c r="M97" s="52">
        <f t="shared" si="28"/>
        <v>1</v>
      </c>
    </row>
    <row r="98" spans="2:13" x14ac:dyDescent="0.25">
      <c r="B98" s="52">
        <f t="shared" ref="B98:M98" si="29">IF(B38="","",1)</f>
        <v>1</v>
      </c>
      <c r="C98" s="52" t="str">
        <f t="shared" si="29"/>
        <v/>
      </c>
      <c r="D98" s="52" t="str">
        <f t="shared" si="29"/>
        <v/>
      </c>
      <c r="E98" s="52" t="str">
        <f t="shared" si="29"/>
        <v/>
      </c>
      <c r="F98" s="52" t="str">
        <f t="shared" si="29"/>
        <v/>
      </c>
      <c r="G98" s="52">
        <f t="shared" si="29"/>
        <v>1</v>
      </c>
      <c r="H98" s="52">
        <f t="shared" si="29"/>
        <v>1</v>
      </c>
      <c r="I98" s="52" t="str">
        <f t="shared" si="29"/>
        <v/>
      </c>
      <c r="J98" s="52" t="str">
        <f t="shared" si="29"/>
        <v/>
      </c>
      <c r="K98" s="52" t="str">
        <f t="shared" si="29"/>
        <v/>
      </c>
      <c r="L98" s="52" t="str">
        <f t="shared" si="29"/>
        <v/>
      </c>
      <c r="M98" s="52" t="str">
        <f t="shared" si="29"/>
        <v/>
      </c>
    </row>
    <row r="99" spans="2:13" x14ac:dyDescent="0.25">
      <c r="B99" s="52" t="str">
        <f t="shared" ref="B99:M99" si="30">IF(B39="","",1)</f>
        <v/>
      </c>
      <c r="C99" s="52">
        <f t="shared" si="30"/>
        <v>1</v>
      </c>
      <c r="D99" s="52" t="str">
        <f t="shared" si="30"/>
        <v/>
      </c>
      <c r="E99" s="52" t="str">
        <f t="shared" si="30"/>
        <v/>
      </c>
      <c r="F99" s="52" t="str">
        <f t="shared" si="30"/>
        <v/>
      </c>
      <c r="G99" s="52" t="str">
        <f t="shared" si="30"/>
        <v/>
      </c>
      <c r="H99" s="52" t="str">
        <f t="shared" si="30"/>
        <v/>
      </c>
      <c r="I99" s="52" t="str">
        <f t="shared" si="30"/>
        <v/>
      </c>
      <c r="J99" s="52" t="str">
        <f t="shared" si="30"/>
        <v/>
      </c>
      <c r="K99" s="52" t="str">
        <f t="shared" si="30"/>
        <v/>
      </c>
      <c r="L99" s="52" t="str">
        <f t="shared" si="30"/>
        <v/>
      </c>
      <c r="M99" s="52">
        <f t="shared" si="30"/>
        <v>1</v>
      </c>
    </row>
    <row r="100" spans="2:13" x14ac:dyDescent="0.25">
      <c r="B100" s="52">
        <f t="shared" ref="B100:M100" si="31">IF(B40="","",1)</f>
        <v>1</v>
      </c>
      <c r="C100" s="52" t="str">
        <f t="shared" si="31"/>
        <v/>
      </c>
      <c r="D100" s="52" t="str">
        <f t="shared" si="31"/>
        <v/>
      </c>
      <c r="E100" s="52">
        <f t="shared" si="31"/>
        <v>1</v>
      </c>
      <c r="F100" s="52" t="str">
        <f t="shared" si="31"/>
        <v/>
      </c>
      <c r="G100" s="52">
        <f t="shared" si="31"/>
        <v>1</v>
      </c>
      <c r="H100" s="52" t="str">
        <f t="shared" si="31"/>
        <v/>
      </c>
      <c r="I100" s="52" t="str">
        <f t="shared" si="31"/>
        <v/>
      </c>
      <c r="J100" s="52" t="str">
        <f t="shared" si="31"/>
        <v/>
      </c>
      <c r="K100" s="52" t="str">
        <f t="shared" si="31"/>
        <v/>
      </c>
      <c r="L100" s="52">
        <f t="shared" si="31"/>
        <v>1</v>
      </c>
      <c r="M100" s="52">
        <f t="shared" si="31"/>
        <v>1</v>
      </c>
    </row>
    <row r="101" spans="2:13" x14ac:dyDescent="0.25">
      <c r="B101" s="52" t="str">
        <f t="shared" ref="B101:M101" si="32">IF(B41="","",1)</f>
        <v/>
      </c>
      <c r="C101" s="52" t="str">
        <f t="shared" si="32"/>
        <v/>
      </c>
      <c r="D101" s="52" t="str">
        <f t="shared" si="32"/>
        <v/>
      </c>
      <c r="E101" s="52" t="str">
        <f t="shared" si="32"/>
        <v/>
      </c>
      <c r="F101" s="52" t="str">
        <f t="shared" si="32"/>
        <v/>
      </c>
      <c r="G101" s="52" t="str">
        <f t="shared" si="32"/>
        <v/>
      </c>
      <c r="H101" s="52" t="str">
        <f t="shared" si="32"/>
        <v/>
      </c>
      <c r="I101" s="52" t="str">
        <f t="shared" si="32"/>
        <v/>
      </c>
      <c r="J101" s="52" t="str">
        <f t="shared" si="32"/>
        <v/>
      </c>
      <c r="K101" s="52" t="str">
        <f t="shared" si="32"/>
        <v/>
      </c>
      <c r="L101" s="52" t="str">
        <f t="shared" si="32"/>
        <v/>
      </c>
      <c r="M101" s="52" t="str">
        <f t="shared" si="32"/>
        <v/>
      </c>
    </row>
    <row r="102" spans="2:13" x14ac:dyDescent="0.25">
      <c r="B102" s="52" t="str">
        <f t="shared" ref="B102:M102" si="33">IF(B42="","",1)</f>
        <v/>
      </c>
      <c r="C102" s="52" t="str">
        <f t="shared" si="33"/>
        <v/>
      </c>
      <c r="D102" s="52" t="str">
        <f t="shared" si="33"/>
        <v/>
      </c>
      <c r="E102" s="52" t="str">
        <f t="shared" si="33"/>
        <v/>
      </c>
      <c r="F102" s="52" t="str">
        <f t="shared" si="33"/>
        <v/>
      </c>
      <c r="G102" s="52" t="str">
        <f t="shared" si="33"/>
        <v/>
      </c>
      <c r="H102" s="52" t="str">
        <f t="shared" si="33"/>
        <v/>
      </c>
      <c r="I102" s="52" t="str">
        <f t="shared" si="33"/>
        <v/>
      </c>
      <c r="J102" s="52" t="str">
        <f t="shared" si="33"/>
        <v/>
      </c>
      <c r="K102" s="52" t="str">
        <f t="shared" si="33"/>
        <v/>
      </c>
      <c r="L102" s="52" t="str">
        <f t="shared" si="33"/>
        <v/>
      </c>
      <c r="M102" s="52" t="str">
        <f t="shared" si="33"/>
        <v/>
      </c>
    </row>
    <row r="103" spans="2:13" x14ac:dyDescent="0.25">
      <c r="B103" s="52" t="str">
        <f t="shared" ref="B103:M103" si="34">IF(B43="","",1)</f>
        <v/>
      </c>
      <c r="C103" s="52" t="str">
        <f t="shared" si="34"/>
        <v/>
      </c>
      <c r="D103" s="52" t="str">
        <f t="shared" si="34"/>
        <v/>
      </c>
      <c r="E103" s="52" t="str">
        <f t="shared" si="34"/>
        <v/>
      </c>
      <c r="F103" s="52" t="str">
        <f t="shared" si="34"/>
        <v/>
      </c>
      <c r="G103" s="52" t="str">
        <f t="shared" si="34"/>
        <v/>
      </c>
      <c r="H103" s="52" t="str">
        <f t="shared" si="34"/>
        <v/>
      </c>
      <c r="I103" s="52" t="str">
        <f t="shared" si="34"/>
        <v/>
      </c>
      <c r="J103" s="52" t="str">
        <f t="shared" si="34"/>
        <v/>
      </c>
      <c r="K103" s="52" t="str">
        <f t="shared" si="34"/>
        <v/>
      </c>
      <c r="L103" s="52" t="str">
        <f t="shared" si="34"/>
        <v/>
      </c>
      <c r="M103" s="52" t="str">
        <f t="shared" si="34"/>
        <v/>
      </c>
    </row>
    <row r="104" spans="2:13" x14ac:dyDescent="0.25">
      <c r="B104" s="52" t="str">
        <f t="shared" ref="B104:M104" si="35">IF(B44="","",1)</f>
        <v/>
      </c>
      <c r="C104" s="52" t="str">
        <f t="shared" si="35"/>
        <v/>
      </c>
      <c r="D104" s="52" t="str">
        <f t="shared" si="35"/>
        <v/>
      </c>
      <c r="E104" s="52" t="str">
        <f t="shared" si="35"/>
        <v/>
      </c>
      <c r="F104" s="52" t="str">
        <f t="shared" si="35"/>
        <v/>
      </c>
      <c r="G104" s="52" t="str">
        <f t="shared" si="35"/>
        <v/>
      </c>
      <c r="H104" s="52" t="str">
        <f t="shared" si="35"/>
        <v/>
      </c>
      <c r="I104" s="52" t="str">
        <f t="shared" si="35"/>
        <v/>
      </c>
      <c r="J104" s="52" t="str">
        <f t="shared" si="35"/>
        <v/>
      </c>
      <c r="K104" s="52" t="str">
        <f t="shared" si="35"/>
        <v/>
      </c>
      <c r="L104" s="52" t="str">
        <f t="shared" si="35"/>
        <v/>
      </c>
      <c r="M104" s="52" t="str">
        <f t="shared" si="35"/>
        <v/>
      </c>
    </row>
    <row r="105" spans="2:13" x14ac:dyDescent="0.25">
      <c r="B105" s="52" t="str">
        <f t="shared" ref="B105:M105" si="36">IF(B45="","",1)</f>
        <v/>
      </c>
      <c r="C105" s="52" t="str">
        <f t="shared" si="36"/>
        <v/>
      </c>
      <c r="D105" s="52" t="str">
        <f t="shared" si="36"/>
        <v/>
      </c>
      <c r="E105" s="52" t="str">
        <f t="shared" si="36"/>
        <v/>
      </c>
      <c r="F105" s="52" t="str">
        <f t="shared" si="36"/>
        <v/>
      </c>
      <c r="G105" s="52" t="str">
        <f t="shared" si="36"/>
        <v/>
      </c>
      <c r="H105" s="52" t="str">
        <f t="shared" si="36"/>
        <v/>
      </c>
      <c r="I105" s="52" t="str">
        <f t="shared" si="36"/>
        <v/>
      </c>
      <c r="J105" s="52" t="str">
        <f t="shared" si="36"/>
        <v/>
      </c>
      <c r="K105" s="52" t="str">
        <f t="shared" si="36"/>
        <v/>
      </c>
      <c r="L105" s="52" t="str">
        <f t="shared" si="36"/>
        <v/>
      </c>
      <c r="M105" s="52" t="str">
        <f t="shared" si="36"/>
        <v/>
      </c>
    </row>
    <row r="106" spans="2:13" x14ac:dyDescent="0.25">
      <c r="B106" s="52" t="str">
        <f t="shared" ref="B106:M106" si="37">IF(B46="","",1)</f>
        <v/>
      </c>
      <c r="C106" s="52" t="str">
        <f t="shared" si="37"/>
        <v/>
      </c>
      <c r="D106" s="52" t="str">
        <f t="shared" si="37"/>
        <v/>
      </c>
      <c r="E106" s="52" t="str">
        <f t="shared" si="37"/>
        <v/>
      </c>
      <c r="F106" s="52" t="str">
        <f t="shared" si="37"/>
        <v/>
      </c>
      <c r="G106" s="52" t="str">
        <f t="shared" si="37"/>
        <v/>
      </c>
      <c r="H106" s="52" t="str">
        <f t="shared" si="37"/>
        <v/>
      </c>
      <c r="I106" s="52" t="str">
        <f t="shared" si="37"/>
        <v/>
      </c>
      <c r="J106" s="52" t="str">
        <f t="shared" si="37"/>
        <v/>
      </c>
      <c r="K106" s="52" t="str">
        <f t="shared" si="37"/>
        <v/>
      </c>
      <c r="L106" s="52" t="str">
        <f t="shared" si="37"/>
        <v/>
      </c>
      <c r="M106" s="52" t="str">
        <f t="shared" si="37"/>
        <v/>
      </c>
    </row>
    <row r="107" spans="2:13" x14ac:dyDescent="0.25">
      <c r="B107" s="52" t="str">
        <f t="shared" ref="B107:M107" si="38">IF(B47="","",1)</f>
        <v/>
      </c>
      <c r="C107" s="52" t="str">
        <f t="shared" si="38"/>
        <v/>
      </c>
      <c r="D107" s="52" t="str">
        <f t="shared" si="38"/>
        <v/>
      </c>
      <c r="E107" s="52" t="str">
        <f t="shared" si="38"/>
        <v/>
      </c>
      <c r="F107" s="52" t="str">
        <f t="shared" si="38"/>
        <v/>
      </c>
      <c r="G107" s="52" t="str">
        <f t="shared" si="38"/>
        <v/>
      </c>
      <c r="H107" s="52" t="str">
        <f t="shared" si="38"/>
        <v/>
      </c>
      <c r="I107" s="52" t="str">
        <f t="shared" si="38"/>
        <v/>
      </c>
      <c r="J107" s="52" t="str">
        <f t="shared" si="38"/>
        <v/>
      </c>
      <c r="K107" s="52" t="str">
        <f t="shared" si="38"/>
        <v/>
      </c>
      <c r="L107" s="52" t="str">
        <f t="shared" si="38"/>
        <v/>
      </c>
      <c r="M107" s="52" t="str">
        <f t="shared" si="38"/>
        <v/>
      </c>
    </row>
    <row r="108" spans="2:13" x14ac:dyDescent="0.25">
      <c r="B108" s="52" t="str">
        <f t="shared" ref="B108:M108" si="39">IF(B48="","",1)</f>
        <v/>
      </c>
      <c r="C108" s="52" t="str">
        <f t="shared" si="39"/>
        <v/>
      </c>
      <c r="D108" s="52" t="str">
        <f t="shared" si="39"/>
        <v/>
      </c>
      <c r="E108" s="52" t="str">
        <f t="shared" si="39"/>
        <v/>
      </c>
      <c r="F108" s="52" t="str">
        <f t="shared" si="39"/>
        <v/>
      </c>
      <c r="G108" s="52" t="str">
        <f t="shared" si="39"/>
        <v/>
      </c>
      <c r="H108" s="52" t="str">
        <f t="shared" si="39"/>
        <v/>
      </c>
      <c r="I108" s="52" t="str">
        <f t="shared" si="39"/>
        <v/>
      </c>
      <c r="J108" s="52" t="str">
        <f t="shared" si="39"/>
        <v/>
      </c>
      <c r="K108" s="52" t="str">
        <f t="shared" si="39"/>
        <v/>
      </c>
      <c r="L108" s="52" t="str">
        <f t="shared" si="39"/>
        <v/>
      </c>
      <c r="M108" s="52" t="str">
        <f t="shared" si="39"/>
        <v/>
      </c>
    </row>
    <row r="109" spans="2:13" x14ac:dyDescent="0.25">
      <c r="B109" s="52" t="str">
        <f t="shared" ref="B109:M109" si="40">IF(B49="","",1)</f>
        <v/>
      </c>
      <c r="C109" s="52" t="str">
        <f t="shared" si="40"/>
        <v/>
      </c>
      <c r="D109" s="52" t="str">
        <f t="shared" si="40"/>
        <v/>
      </c>
      <c r="E109" s="52" t="str">
        <f t="shared" si="40"/>
        <v/>
      </c>
      <c r="F109" s="52" t="str">
        <f t="shared" si="40"/>
        <v/>
      </c>
      <c r="G109" s="52" t="str">
        <f t="shared" si="40"/>
        <v/>
      </c>
      <c r="H109" s="52" t="str">
        <f t="shared" si="40"/>
        <v/>
      </c>
      <c r="I109" s="52" t="str">
        <f t="shared" si="40"/>
        <v/>
      </c>
      <c r="J109" s="52" t="str">
        <f t="shared" si="40"/>
        <v/>
      </c>
      <c r="K109" s="52" t="str">
        <f t="shared" si="40"/>
        <v/>
      </c>
      <c r="L109" s="52" t="str">
        <f t="shared" si="40"/>
        <v/>
      </c>
      <c r="M109" s="52" t="str">
        <f t="shared" si="40"/>
        <v/>
      </c>
    </row>
    <row r="110" spans="2:13" x14ac:dyDescent="0.25">
      <c r="B110" s="53" t="str">
        <f t="shared" ref="B110:M110" si="41">IF(B50="","",1)</f>
        <v/>
      </c>
      <c r="C110" s="53" t="str">
        <f t="shared" si="41"/>
        <v/>
      </c>
      <c r="D110" s="53" t="str">
        <f t="shared" si="41"/>
        <v/>
      </c>
      <c r="E110" s="53" t="str">
        <f t="shared" si="41"/>
        <v/>
      </c>
      <c r="F110" s="53" t="str">
        <f t="shared" si="41"/>
        <v/>
      </c>
      <c r="G110" s="53" t="str">
        <f t="shared" si="41"/>
        <v/>
      </c>
      <c r="H110" s="53" t="str">
        <f t="shared" si="41"/>
        <v/>
      </c>
      <c r="I110" s="53" t="str">
        <f t="shared" si="41"/>
        <v/>
      </c>
      <c r="J110" s="53" t="str">
        <f t="shared" si="41"/>
        <v/>
      </c>
      <c r="K110" s="53" t="str">
        <f t="shared" si="41"/>
        <v/>
      </c>
      <c r="L110" s="53" t="str">
        <f t="shared" si="41"/>
        <v/>
      </c>
      <c r="M110" s="53" t="str">
        <f t="shared" si="41"/>
        <v/>
      </c>
    </row>
    <row r="111" spans="2:13" x14ac:dyDescent="0.25">
      <c r="B111" s="53" t="str">
        <f t="shared" ref="B111:M111" si="42">IF(B51="","",1)</f>
        <v/>
      </c>
      <c r="C111" s="53" t="str">
        <f t="shared" si="42"/>
        <v/>
      </c>
      <c r="D111" s="53" t="str">
        <f t="shared" si="42"/>
        <v/>
      </c>
      <c r="E111" s="53" t="str">
        <f t="shared" si="42"/>
        <v/>
      </c>
      <c r="F111" s="53" t="str">
        <f t="shared" si="42"/>
        <v/>
      </c>
      <c r="G111" s="53" t="str">
        <f t="shared" si="42"/>
        <v/>
      </c>
      <c r="H111" s="53" t="str">
        <f t="shared" si="42"/>
        <v/>
      </c>
      <c r="I111" s="53" t="str">
        <f t="shared" si="42"/>
        <v/>
      </c>
      <c r="J111" s="53" t="str">
        <f t="shared" si="42"/>
        <v/>
      </c>
      <c r="K111" s="53" t="str">
        <f t="shared" si="42"/>
        <v/>
      </c>
      <c r="L111" s="53" t="str">
        <f t="shared" si="42"/>
        <v/>
      </c>
      <c r="M111" s="53" t="str">
        <f t="shared" si="42"/>
        <v/>
      </c>
    </row>
    <row r="112" spans="2:13" x14ac:dyDescent="0.25">
      <c r="B112" s="53" t="str">
        <f t="shared" ref="B112:M112" si="43">IF(B52="","",1)</f>
        <v/>
      </c>
      <c r="C112" s="53" t="str">
        <f t="shared" si="43"/>
        <v/>
      </c>
      <c r="D112" s="53" t="str">
        <f t="shared" si="43"/>
        <v/>
      </c>
      <c r="E112" s="53" t="str">
        <f t="shared" si="43"/>
        <v/>
      </c>
      <c r="F112" s="53" t="str">
        <f t="shared" si="43"/>
        <v/>
      </c>
      <c r="G112" s="53" t="str">
        <f t="shared" si="43"/>
        <v/>
      </c>
      <c r="H112" s="53" t="str">
        <f t="shared" si="43"/>
        <v/>
      </c>
      <c r="I112" s="53" t="str">
        <f t="shared" si="43"/>
        <v/>
      </c>
      <c r="J112" s="53" t="str">
        <f t="shared" si="43"/>
        <v/>
      </c>
      <c r="K112" s="53" t="str">
        <f t="shared" si="43"/>
        <v/>
      </c>
      <c r="L112" s="53" t="str">
        <f t="shared" si="43"/>
        <v/>
      </c>
      <c r="M112" s="53" t="str">
        <f t="shared" si="43"/>
        <v/>
      </c>
    </row>
    <row r="113" spans="2:13" x14ac:dyDescent="0.25">
      <c r="B113" s="53" t="str">
        <f t="shared" ref="B113:M113" si="44">IF(B53="","",1)</f>
        <v/>
      </c>
      <c r="C113" s="53" t="str">
        <f t="shared" si="44"/>
        <v/>
      </c>
      <c r="D113" s="53" t="str">
        <f t="shared" si="44"/>
        <v/>
      </c>
      <c r="E113" s="53" t="str">
        <f t="shared" si="44"/>
        <v/>
      </c>
      <c r="F113" s="53" t="str">
        <f t="shared" si="44"/>
        <v/>
      </c>
      <c r="G113" s="53" t="str">
        <f t="shared" si="44"/>
        <v/>
      </c>
      <c r="H113" s="53" t="str">
        <f t="shared" si="44"/>
        <v/>
      </c>
      <c r="I113" s="53" t="str">
        <f t="shared" si="44"/>
        <v/>
      </c>
      <c r="J113" s="53" t="str">
        <f t="shared" si="44"/>
        <v/>
      </c>
      <c r="K113" s="53" t="str">
        <f t="shared" si="44"/>
        <v/>
      </c>
      <c r="L113" s="53" t="str">
        <f t="shared" si="44"/>
        <v/>
      </c>
      <c r="M113" s="53" t="str">
        <f t="shared" si="44"/>
        <v/>
      </c>
    </row>
    <row r="114" spans="2:13" x14ac:dyDescent="0.25">
      <c r="B114" s="53" t="str">
        <f t="shared" ref="B114:M114" si="45">IF(B54="","",1)</f>
        <v/>
      </c>
      <c r="C114" s="53" t="str">
        <f t="shared" si="45"/>
        <v/>
      </c>
      <c r="D114" s="53" t="str">
        <f t="shared" si="45"/>
        <v/>
      </c>
      <c r="E114" s="53" t="str">
        <f t="shared" si="45"/>
        <v/>
      </c>
      <c r="F114" s="53" t="str">
        <f t="shared" si="45"/>
        <v/>
      </c>
      <c r="G114" s="53" t="str">
        <f t="shared" si="45"/>
        <v/>
      </c>
      <c r="H114" s="53" t="str">
        <f t="shared" si="45"/>
        <v/>
      </c>
      <c r="I114" s="53" t="str">
        <f t="shared" si="45"/>
        <v/>
      </c>
      <c r="J114" s="53" t="str">
        <f t="shared" si="45"/>
        <v/>
      </c>
      <c r="K114" s="53" t="str">
        <f t="shared" si="45"/>
        <v/>
      </c>
      <c r="L114" s="53" t="str">
        <f t="shared" si="45"/>
        <v/>
      </c>
      <c r="M114" s="53" t="str">
        <f t="shared" si="45"/>
        <v/>
      </c>
    </row>
    <row r="115" spans="2:13" x14ac:dyDescent="0.25">
      <c r="B115" s="53" t="str">
        <f t="shared" ref="B115:M115" si="46">IF(B55="","",1)</f>
        <v/>
      </c>
      <c r="C115" s="53" t="str">
        <f t="shared" si="46"/>
        <v/>
      </c>
      <c r="D115" s="53" t="str">
        <f t="shared" si="46"/>
        <v/>
      </c>
      <c r="E115" s="53" t="str">
        <f t="shared" si="46"/>
        <v/>
      </c>
      <c r="F115" s="53" t="str">
        <f t="shared" si="46"/>
        <v/>
      </c>
      <c r="G115" s="53" t="str">
        <f t="shared" si="46"/>
        <v/>
      </c>
      <c r="H115" s="53" t="str">
        <f t="shared" si="46"/>
        <v/>
      </c>
      <c r="I115" s="53" t="str">
        <f t="shared" si="46"/>
        <v/>
      </c>
      <c r="J115" s="53" t="str">
        <f t="shared" si="46"/>
        <v/>
      </c>
      <c r="K115" s="53" t="str">
        <f t="shared" si="46"/>
        <v/>
      </c>
      <c r="L115" s="53" t="str">
        <f t="shared" si="46"/>
        <v/>
      </c>
      <c r="M115" s="53" t="str">
        <f t="shared" si="46"/>
        <v/>
      </c>
    </row>
    <row r="116" spans="2:13" x14ac:dyDescent="0.25">
      <c r="B116" s="53" t="str">
        <f t="shared" ref="B116:M116" si="47">IF(B56="","",1)</f>
        <v/>
      </c>
      <c r="C116" s="53" t="str">
        <f t="shared" si="47"/>
        <v/>
      </c>
      <c r="D116" s="53" t="str">
        <f t="shared" si="47"/>
        <v/>
      </c>
      <c r="E116" s="53" t="str">
        <f t="shared" si="47"/>
        <v/>
      </c>
      <c r="F116" s="53" t="str">
        <f t="shared" si="47"/>
        <v/>
      </c>
      <c r="G116" s="53" t="str">
        <f t="shared" si="47"/>
        <v/>
      </c>
      <c r="H116" s="53" t="str">
        <f t="shared" si="47"/>
        <v/>
      </c>
      <c r="I116" s="53" t="str">
        <f t="shared" si="47"/>
        <v/>
      </c>
      <c r="J116" s="53" t="str">
        <f t="shared" si="47"/>
        <v/>
      </c>
      <c r="K116" s="53" t="str">
        <f t="shared" si="47"/>
        <v/>
      </c>
      <c r="L116" s="53" t="str">
        <f t="shared" si="47"/>
        <v/>
      </c>
      <c r="M116" s="53" t="str">
        <f t="shared" si="47"/>
        <v/>
      </c>
    </row>
    <row r="117" spans="2:13" x14ac:dyDescent="0.25">
      <c r="B117" s="53" t="str">
        <f t="shared" ref="B117:M117" si="48">IF(B57="","",1)</f>
        <v/>
      </c>
      <c r="C117" s="53" t="str">
        <f t="shared" si="48"/>
        <v/>
      </c>
      <c r="D117" s="53" t="str">
        <f t="shared" si="48"/>
        <v/>
      </c>
      <c r="E117" s="53" t="str">
        <f t="shared" si="48"/>
        <v/>
      </c>
      <c r="F117" s="53" t="str">
        <f t="shared" si="48"/>
        <v/>
      </c>
      <c r="G117" s="53" t="str">
        <f t="shared" si="48"/>
        <v/>
      </c>
      <c r="H117" s="53" t="str">
        <f t="shared" si="48"/>
        <v/>
      </c>
      <c r="I117" s="53" t="str">
        <f t="shared" si="48"/>
        <v/>
      </c>
      <c r="J117" s="53" t="str">
        <f t="shared" si="48"/>
        <v/>
      </c>
      <c r="K117" s="53" t="str">
        <f t="shared" si="48"/>
        <v/>
      </c>
      <c r="L117" s="53" t="str">
        <f t="shared" si="48"/>
        <v/>
      </c>
      <c r="M117" s="53" t="str">
        <f t="shared" si="48"/>
        <v/>
      </c>
    </row>
    <row r="118" spans="2:13" x14ac:dyDescent="0.25">
      <c r="B118" s="53" t="str">
        <f t="shared" ref="B118:M118" si="49">IF(B58="","",1)</f>
        <v/>
      </c>
      <c r="C118" s="53" t="str">
        <f t="shared" si="49"/>
        <v/>
      </c>
      <c r="D118" s="53" t="str">
        <f t="shared" si="49"/>
        <v/>
      </c>
      <c r="E118" s="53" t="str">
        <f t="shared" si="49"/>
        <v/>
      </c>
      <c r="F118" s="53" t="str">
        <f t="shared" si="49"/>
        <v/>
      </c>
      <c r="G118" s="53" t="str">
        <f t="shared" si="49"/>
        <v/>
      </c>
      <c r="H118" s="53" t="str">
        <f t="shared" si="49"/>
        <v/>
      </c>
      <c r="I118" s="53" t="str">
        <f t="shared" si="49"/>
        <v/>
      </c>
      <c r="J118" s="53" t="str">
        <f t="shared" si="49"/>
        <v/>
      </c>
      <c r="K118" s="53" t="str">
        <f t="shared" si="49"/>
        <v/>
      </c>
      <c r="L118" s="53" t="str">
        <f t="shared" si="49"/>
        <v/>
      </c>
      <c r="M118" s="53" t="str">
        <f t="shared" si="49"/>
        <v/>
      </c>
    </row>
    <row r="119" spans="2:13" x14ac:dyDescent="0.25">
      <c r="B119" s="53" t="str">
        <f t="shared" ref="B119:M119" si="50">IF(B59="","",1)</f>
        <v/>
      </c>
      <c r="C119" s="53" t="str">
        <f t="shared" si="50"/>
        <v/>
      </c>
      <c r="D119" s="53" t="str">
        <f t="shared" si="50"/>
        <v/>
      </c>
      <c r="E119" s="53" t="str">
        <f t="shared" si="50"/>
        <v/>
      </c>
      <c r="F119" s="53" t="str">
        <f t="shared" si="50"/>
        <v/>
      </c>
      <c r="G119" s="53" t="str">
        <f t="shared" si="50"/>
        <v/>
      </c>
      <c r="H119" s="53" t="str">
        <f t="shared" si="50"/>
        <v/>
      </c>
      <c r="I119" s="53" t="str">
        <f t="shared" si="50"/>
        <v/>
      </c>
      <c r="J119" s="53" t="str">
        <f t="shared" si="50"/>
        <v/>
      </c>
      <c r="K119" s="53" t="str">
        <f t="shared" si="50"/>
        <v/>
      </c>
      <c r="L119" s="53" t="str">
        <f t="shared" si="50"/>
        <v/>
      </c>
      <c r="M119" s="53" t="str">
        <f t="shared" si="50"/>
        <v/>
      </c>
    </row>
    <row r="120" spans="2:13" x14ac:dyDescent="0.25">
      <c r="B120" s="52" t="str">
        <f t="shared" ref="B120:M120" si="51">IF(B60="","",1)</f>
        <v/>
      </c>
      <c r="C120" s="52" t="str">
        <f t="shared" si="51"/>
        <v/>
      </c>
      <c r="D120" s="52" t="str">
        <f t="shared" si="51"/>
        <v/>
      </c>
      <c r="E120" s="52" t="str">
        <f t="shared" si="51"/>
        <v/>
      </c>
      <c r="F120" s="52" t="str">
        <f t="shared" si="51"/>
        <v/>
      </c>
      <c r="G120" s="52" t="str">
        <f t="shared" si="51"/>
        <v/>
      </c>
      <c r="H120" s="52" t="str">
        <f t="shared" si="51"/>
        <v/>
      </c>
      <c r="I120" s="52" t="str">
        <f t="shared" si="51"/>
        <v/>
      </c>
      <c r="J120" s="52" t="str">
        <f t="shared" si="51"/>
        <v/>
      </c>
      <c r="K120" s="52" t="str">
        <f t="shared" si="51"/>
        <v/>
      </c>
      <c r="L120" s="52" t="str">
        <f t="shared" si="51"/>
        <v/>
      </c>
      <c r="M120" s="52" t="str">
        <f t="shared" si="51"/>
        <v/>
      </c>
    </row>
  </sheetData>
  <sheetProtection selectLockedCells="1" selectUnlockedCells="1"/>
  <mergeCells count="16">
    <mergeCell ref="N9:O9"/>
    <mergeCell ref="P9:P10"/>
    <mergeCell ref="A70:M70"/>
    <mergeCell ref="M9:M10"/>
    <mergeCell ref="I9:I10"/>
    <mergeCell ref="J9:J10"/>
    <mergeCell ref="K9:K10"/>
    <mergeCell ref="A9:A10"/>
    <mergeCell ref="B9:B10"/>
    <mergeCell ref="C9:C10"/>
    <mergeCell ref="D9:D10"/>
    <mergeCell ref="L9:L10"/>
    <mergeCell ref="E9:E10"/>
    <mergeCell ref="F9:F10"/>
    <mergeCell ref="G9:G10"/>
    <mergeCell ref="H9:H10"/>
  </mergeCells>
  <phoneticPr fontId="3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0"/>
  <sheetViews>
    <sheetView topLeftCell="A8" workbookViewId="0">
      <selection activeCell="B34" sqref="B34"/>
    </sheetView>
  </sheetViews>
  <sheetFormatPr defaultRowHeight="13.2" x14ac:dyDescent="0.25"/>
  <cols>
    <col min="2" max="2" width="19.33203125" customWidth="1"/>
    <col min="3" max="3" width="17.6640625" customWidth="1"/>
    <col min="4" max="4" width="16.109375" customWidth="1"/>
  </cols>
  <sheetData>
    <row r="1" spans="1:9" x14ac:dyDescent="0.25">
      <c r="A1" t="s">
        <v>20</v>
      </c>
    </row>
    <row r="2" spans="1:9" x14ac:dyDescent="0.25">
      <c r="A2" t="s">
        <v>21</v>
      </c>
    </row>
    <row r="3" spans="1:9" x14ac:dyDescent="0.25">
      <c r="A3" t="s">
        <v>22</v>
      </c>
    </row>
    <row r="7" spans="1:9" x14ac:dyDescent="0.25">
      <c r="A7" s="33" t="s">
        <v>23</v>
      </c>
    </row>
    <row r="9" spans="1:9" ht="12.75" customHeight="1" x14ac:dyDescent="0.25">
      <c r="A9" s="61" t="s">
        <v>24</v>
      </c>
      <c r="B9" s="59" t="s">
        <v>7</v>
      </c>
      <c r="C9" s="61" t="s">
        <v>27</v>
      </c>
      <c r="D9" s="59" t="s">
        <v>8</v>
      </c>
      <c r="E9" s="59" t="s">
        <v>9</v>
      </c>
      <c r="F9" s="59" t="s">
        <v>10</v>
      </c>
      <c r="G9" s="58" t="s">
        <v>11</v>
      </c>
      <c r="H9" s="58"/>
      <c r="I9" s="59" t="s">
        <v>12</v>
      </c>
    </row>
    <row r="10" spans="1:9" x14ac:dyDescent="0.25">
      <c r="A10" s="61"/>
      <c r="B10" s="59"/>
      <c r="C10" s="61"/>
      <c r="D10" s="59"/>
      <c r="E10" s="59"/>
      <c r="F10" s="59"/>
      <c r="G10" s="9" t="s">
        <v>15</v>
      </c>
      <c r="H10" s="9" t="s">
        <v>16</v>
      </c>
      <c r="I10" s="59"/>
    </row>
    <row r="11" spans="1:9" x14ac:dyDescent="0.25">
      <c r="A11" s="34">
        <f>IF(Участники!A11="","",Участники!DW11)</f>
        <v>3</v>
      </c>
      <c r="B11" s="34" t="str">
        <f>IF(Участники!A11="","",Участники!A11)</f>
        <v>Катарсис</v>
      </c>
      <c r="C11" s="34" t="str">
        <f>IF(Участники!A11="","",Участники!B11)</f>
        <v>Исторический</v>
      </c>
      <c r="D11" s="34" t="str">
        <f>IF(Участники!A11="","",Участники!C11)</f>
        <v>Александр Ивенский</v>
      </c>
      <c r="E11" s="34">
        <f>IF(Участники!A11="","",Участники!O11)</f>
        <v>8</v>
      </c>
      <c r="F11" s="34">
        <f>IF(Участники!A11="","",Участники!P11)</f>
        <v>6</v>
      </c>
      <c r="G11" s="34">
        <f>IF(Участники!A11="","",Участники!Q11)</f>
        <v>14</v>
      </c>
      <c r="H11" s="34">
        <f>IF(Участники!A11="","",Участники!R11)</f>
        <v>215</v>
      </c>
      <c r="I11" s="35">
        <f>IF(Участники!A11="","",Участники!S11)</f>
        <v>3</v>
      </c>
    </row>
    <row r="12" spans="1:9" x14ac:dyDescent="0.25">
      <c r="A12" s="34">
        <f>IF(Участники!A12="","",Участники!DW12)</f>
        <v>22</v>
      </c>
      <c r="B12" s="34" t="str">
        <f>IF(Участники!A12="","",Участники!A12)</f>
        <v>Крутышки</v>
      </c>
      <c r="C12" s="34" t="str">
        <f>IF(Участники!A12="","",Участники!B12)</f>
        <v>ПиП</v>
      </c>
      <c r="D12" s="34" t="str">
        <f>IF(Участники!A12="","",Участники!C12)</f>
        <v>Оксана Антонова</v>
      </c>
      <c r="E12" s="34">
        <f>IF(Участники!A12="","",Участники!O12)</f>
        <v>6</v>
      </c>
      <c r="F12" s="34">
        <f>IF(Участники!A12="","",Участники!P12)</f>
        <v>2</v>
      </c>
      <c r="G12" s="34">
        <f>IF(Участники!A12="","",Участники!Q12)</f>
        <v>8</v>
      </c>
      <c r="H12" s="34">
        <f>IF(Участники!A12="","",Участники!R12)</f>
        <v>105</v>
      </c>
      <c r="I12" s="35">
        <f>IF(Участники!A12="","",Участники!S12)</f>
        <v>22</v>
      </c>
    </row>
    <row r="13" spans="1:9" x14ac:dyDescent="0.25">
      <c r="A13" s="34">
        <f>IF(Участники!A13="","",Участники!DW13)</f>
        <v>10</v>
      </c>
      <c r="B13" s="34" t="str">
        <f>IF(Участники!A13="","",Участники!A13)</f>
        <v>Клуб Винкс</v>
      </c>
      <c r="C13" s="34" t="str">
        <f>IF(Участники!A13="","",Участники!B13)</f>
        <v>КСР</v>
      </c>
      <c r="D13" s="34" t="str">
        <f>IF(Участники!A13="","",Участники!C13)</f>
        <v>Артур Абдулаев</v>
      </c>
      <c r="E13" s="34">
        <f>IF(Участники!A13="","",Участники!O13)</f>
        <v>7</v>
      </c>
      <c r="F13" s="34">
        <f>IF(Участники!A13="","",Участники!P13)</f>
        <v>4</v>
      </c>
      <c r="G13" s="34">
        <f>IF(Участники!A13="","",Участники!Q13)</f>
        <v>11</v>
      </c>
      <c r="H13" s="34">
        <f>IF(Участники!A13="","",Участники!R13)</f>
        <v>150</v>
      </c>
      <c r="I13" s="35">
        <f>IF(Участники!A13="","",Участники!S13)</f>
        <v>10</v>
      </c>
    </row>
    <row r="14" spans="1:9" x14ac:dyDescent="0.25">
      <c r="A14" s="34">
        <f>IF(Участники!A14="","",Участники!DW14)</f>
        <v>26</v>
      </c>
      <c r="B14" s="34" t="str">
        <f>IF(Участники!A14="","",Участники!A14)</f>
        <v>Юриады</v>
      </c>
      <c r="C14" s="34" t="str">
        <f>IF(Участники!A14="","",Участники!B14)</f>
        <v>Колледж КГУ</v>
      </c>
      <c r="D14" s="34" t="str">
        <f>IF(Участники!A14="","",Участники!C14)</f>
        <v>Анна Пехова</v>
      </c>
      <c r="E14" s="34">
        <f>IF(Участники!A14="","",Участники!O14)</f>
        <v>3</v>
      </c>
      <c r="F14" s="34">
        <f>IF(Участники!A14="","",Участники!P14)</f>
        <v>4</v>
      </c>
      <c r="G14" s="34">
        <f>IF(Участники!A14="","",Участники!Q14)</f>
        <v>7</v>
      </c>
      <c r="H14" s="34">
        <f>IF(Участники!A14="","",Участники!R14)</f>
        <v>93</v>
      </c>
      <c r="I14" s="35">
        <f>IF(Участники!A14="","",Участники!S14)</f>
        <v>26</v>
      </c>
    </row>
    <row r="15" spans="1:9" x14ac:dyDescent="0.25">
      <c r="A15" s="34">
        <f>IF(Участники!A15="","",Участники!DW15)</f>
        <v>7</v>
      </c>
      <c r="B15" s="34" t="str">
        <f>IF(Участники!A15="","",Участники!A15)</f>
        <v>Рабы Божьи</v>
      </c>
      <c r="C15" s="34" t="str">
        <f>IF(Участники!A15="","",Участники!B15)</f>
        <v>ТиР</v>
      </c>
      <c r="D15" s="34" t="str">
        <f>IF(Участники!A15="","",Участники!C15)</f>
        <v>Юрий Спириконов</v>
      </c>
      <c r="E15" s="34">
        <f>IF(Участники!A15="","",Участники!O15)</f>
        <v>8</v>
      </c>
      <c r="F15" s="34">
        <f>IF(Участники!A15="","",Участники!P15)</f>
        <v>4</v>
      </c>
      <c r="G15" s="34">
        <f>IF(Участники!A15="","",Участники!Q15)</f>
        <v>12</v>
      </c>
      <c r="H15" s="34">
        <f>IF(Участники!A15="","",Участники!R15)</f>
        <v>174</v>
      </c>
      <c r="I15" s="35">
        <f>IF(Участники!A15="","",Участники!S15)</f>
        <v>7</v>
      </c>
    </row>
    <row r="16" spans="1:9" x14ac:dyDescent="0.25">
      <c r="A16" s="34">
        <f>IF(Участники!A16="","",Участники!DW16)</f>
        <v>27</v>
      </c>
      <c r="B16" s="34" t="str">
        <f>IF(Участники!A16="","",Участники!A16)</f>
        <v>Стас</v>
      </c>
      <c r="C16" s="34" t="str">
        <f>IF(Участники!A16="","",Участники!B16)</f>
        <v>ФиС</v>
      </c>
      <c r="D16" s="34" t="str">
        <f>IF(Участники!A16="","",Участники!C16)</f>
        <v>Ростислав Панков</v>
      </c>
      <c r="E16" s="34">
        <f>IF(Участники!A16="","",Участники!O16)</f>
        <v>5</v>
      </c>
      <c r="F16" s="34">
        <f>IF(Участники!A16="","",Участники!P16)</f>
        <v>1</v>
      </c>
      <c r="G16" s="34">
        <f>IF(Участники!A16="","",Участники!Q16)</f>
        <v>6</v>
      </c>
      <c r="H16" s="34">
        <f>IF(Участники!A16="","",Участники!R16)</f>
        <v>57</v>
      </c>
      <c r="I16" s="35">
        <f>IF(Участники!A16="","",Участники!S16)</f>
        <v>27</v>
      </c>
    </row>
    <row r="17" spans="1:9" x14ac:dyDescent="0.25">
      <c r="A17" s="34">
        <f>IF(Участники!A17="","",Участники!DW17)</f>
        <v>4</v>
      </c>
      <c r="B17" s="34" t="str">
        <f>IF(Участники!A17="","",Участники!A17)</f>
        <v xml:space="preserve">Борецкий </v>
      </c>
      <c r="C17" s="34" t="str">
        <f>IF(Участники!A17="","",Участники!B17)</f>
        <v>ФиС</v>
      </c>
      <c r="D17" s="34" t="str">
        <f>IF(Участники!A17="","",Участники!C17)</f>
        <v>Алексей Маркин</v>
      </c>
      <c r="E17" s="34">
        <f>IF(Участники!A17="","",Участники!O17)</f>
        <v>11</v>
      </c>
      <c r="F17" s="34">
        <f>IF(Участники!A17="","",Участники!P17)</f>
        <v>3</v>
      </c>
      <c r="G17" s="34">
        <f>IF(Участники!A17="","",Участники!Q17)</f>
        <v>14</v>
      </c>
      <c r="H17" s="34">
        <f>IF(Участники!A17="","",Участники!R17)</f>
        <v>210</v>
      </c>
      <c r="I17" s="35">
        <f>IF(Участники!A17="","",Участники!S17)</f>
        <v>4</v>
      </c>
    </row>
    <row r="18" spans="1:9" x14ac:dyDescent="0.25">
      <c r="A18" s="34">
        <f>IF(Участники!A18="","",Участники!DW18)</f>
        <v>15</v>
      </c>
      <c r="B18" s="34" t="str">
        <f>IF(Участники!A18="","",Участники!A18)</f>
        <v>Богини и бог правосудия</v>
      </c>
      <c r="C18" s="34" t="str">
        <f>IF(Участники!A18="","",Участники!B18)</f>
        <v>Юридический</v>
      </c>
      <c r="D18" s="34" t="str">
        <f>IF(Участники!A18="","",Участники!C18)</f>
        <v>Арсений Романченко</v>
      </c>
      <c r="E18" s="34">
        <f>IF(Участники!A18="","",Участники!O18)</f>
        <v>8</v>
      </c>
      <c r="F18" s="34">
        <f>IF(Участники!A18="","",Участники!P18)</f>
        <v>2</v>
      </c>
      <c r="G18" s="34">
        <f>IF(Участники!A18="","",Участники!Q18)</f>
        <v>10</v>
      </c>
      <c r="H18" s="34">
        <f>IF(Участники!A18="","",Участники!R18)</f>
        <v>133</v>
      </c>
      <c r="I18" s="35">
        <f>IF(Участники!A18="","",Участники!S18)</f>
        <v>15</v>
      </c>
    </row>
    <row r="19" spans="1:9" x14ac:dyDescent="0.25">
      <c r="A19" s="34">
        <f>IF(Участники!A19="","",Участники!DW19)</f>
        <v>9</v>
      </c>
      <c r="B19" s="34" t="str">
        <f>IF(Участники!A19="","",Участники!A19)</f>
        <v xml:space="preserve">Литературный мем </v>
      </c>
      <c r="C19" s="34" t="str">
        <f>IF(Участники!A19="","",Участники!B19)</f>
        <v>Филологический</v>
      </c>
      <c r="D19" s="34" t="str">
        <f>IF(Участники!A19="","",Участники!C19)</f>
        <v>Никита Гавриков</v>
      </c>
      <c r="E19" s="34">
        <f>IF(Участники!A19="","",Участники!O19)</f>
        <v>8</v>
      </c>
      <c r="F19" s="34">
        <f>IF(Участники!A19="","",Участники!P19)</f>
        <v>4</v>
      </c>
      <c r="G19" s="34">
        <f>IF(Участники!A19="","",Участники!Q19)</f>
        <v>12</v>
      </c>
      <c r="H19" s="34">
        <f>IF(Участники!A19="","",Участники!R19)</f>
        <v>156</v>
      </c>
      <c r="I19" s="35">
        <f>IF(Участники!A19="","",Участники!S19)</f>
        <v>9</v>
      </c>
    </row>
    <row r="20" spans="1:9" x14ac:dyDescent="0.25">
      <c r="A20" s="34">
        <f>IF(Участники!A20="","",Участники!DW20)</f>
        <v>14</v>
      </c>
      <c r="B20" s="34" t="str">
        <f>IF(Участники!A20="","",Участники!A20)</f>
        <v>Мастера байта</v>
      </c>
      <c r="C20" s="34" t="str">
        <f>IF(Участники!A20="","",Участники!B20)</f>
        <v>ФМИ</v>
      </c>
      <c r="D20" s="34" t="str">
        <f>IF(Участники!A20="","",Участники!C20)</f>
        <v>Михаил Мудрак</v>
      </c>
      <c r="E20" s="34">
        <f>IF(Участники!A20="","",Участники!O20)</f>
        <v>7</v>
      </c>
      <c r="F20" s="34">
        <f>IF(Участники!A20="","",Участники!P20)</f>
        <v>3</v>
      </c>
      <c r="G20" s="34">
        <f>IF(Участники!A20="","",Участники!Q20)</f>
        <v>10</v>
      </c>
      <c r="H20" s="34">
        <f>IF(Участники!A20="","",Участники!R20)</f>
        <v>143</v>
      </c>
      <c r="I20" s="35">
        <f>IF(Участники!A20="","",Участники!S20)</f>
        <v>14</v>
      </c>
    </row>
    <row r="21" spans="1:9" x14ac:dyDescent="0.25">
      <c r="A21" s="34">
        <f>IF(Участники!A21="","",Участники!DW21)</f>
        <v>12</v>
      </c>
      <c r="B21" s="34" t="str">
        <f>IF(Участники!A21="","",Участники!A21)</f>
        <v>Кутюрье</v>
      </c>
      <c r="C21" s="34" t="str">
        <f>IF(Участники!A21="","",Участники!B21)</f>
        <v>ХГФ</v>
      </c>
      <c r="D21" s="34" t="str">
        <f>IF(Участники!A21="","",Участники!C21)</f>
        <v>Елизавета Павлова</v>
      </c>
      <c r="E21" s="34">
        <f>IF(Участники!A21="","",Участники!O21)</f>
        <v>7</v>
      </c>
      <c r="F21" s="34">
        <f>IF(Участники!A21="","",Участники!P21)</f>
        <v>4</v>
      </c>
      <c r="G21" s="34">
        <f>IF(Участники!A21="","",Участники!Q21)</f>
        <v>11</v>
      </c>
      <c r="H21" s="34">
        <f>IF(Участники!A21="","",Участники!R21)</f>
        <v>145</v>
      </c>
      <c r="I21" s="35">
        <f>IF(Участники!A21="","",Участники!S21)</f>
        <v>12</v>
      </c>
    </row>
    <row r="22" spans="1:9" x14ac:dyDescent="0.25">
      <c r="A22" s="34">
        <f>IF(Участники!A22="","",Участники!DW22)</f>
        <v>11</v>
      </c>
      <c r="B22" s="34" t="str">
        <f>IF(Участники!A22="","",Участники!A22)</f>
        <v>Дзюдо и дзюпосле</v>
      </c>
      <c r="C22" s="34" t="str">
        <f>IF(Участники!A22="","",Участники!B22)</f>
        <v>Юридический</v>
      </c>
      <c r="D22" s="34" t="str">
        <f>IF(Участники!A22="","",Участники!C22)</f>
        <v>Маргарита Жерина</v>
      </c>
      <c r="E22" s="34">
        <f>IF(Участники!A22="","",Участники!O22)</f>
        <v>7</v>
      </c>
      <c r="F22" s="34">
        <f>IF(Участники!A22="","",Участники!P22)</f>
        <v>4</v>
      </c>
      <c r="G22" s="34">
        <f>IF(Участники!A22="","",Участники!Q22)</f>
        <v>11</v>
      </c>
      <c r="H22" s="34">
        <f>IF(Участники!A22="","",Участники!R22)</f>
        <v>147</v>
      </c>
      <c r="I22" s="35">
        <f>IF(Участники!A22="","",Участники!S22)</f>
        <v>11</v>
      </c>
    </row>
    <row r="23" spans="1:9" x14ac:dyDescent="0.25">
      <c r="A23" s="34">
        <f>IF(Участники!A23="","",Участники!DW23)</f>
        <v>24</v>
      </c>
      <c r="B23" s="34" t="str">
        <f>IF(Участники!A23="","",Участники!A23)</f>
        <v>Шапито</v>
      </c>
      <c r="C23" s="34" t="str">
        <f>IF(Участники!A23="","",Участники!B23)</f>
        <v>ФМИ</v>
      </c>
      <c r="D23" s="34" t="str">
        <f>IF(Участники!A23="","",Участники!C23)</f>
        <v>Виктория Кротова</v>
      </c>
      <c r="E23" s="34">
        <f>IF(Участники!A23="","",Участники!O23)</f>
        <v>3</v>
      </c>
      <c r="F23" s="34">
        <f>IF(Участники!A23="","",Участники!P23)</f>
        <v>5</v>
      </c>
      <c r="G23" s="34">
        <f>IF(Участники!A23="","",Участники!Q23)</f>
        <v>8</v>
      </c>
      <c r="H23" s="34">
        <f>IF(Участники!A23="","",Участники!R23)</f>
        <v>100</v>
      </c>
      <c r="I23" s="35" t="str">
        <f>IF(Участники!A23="","",Участники!S23)</f>
        <v>24-25</v>
      </c>
    </row>
    <row r="24" spans="1:9" x14ac:dyDescent="0.25">
      <c r="A24" s="34">
        <f>IF(Участники!A24="","",Участники!DW24)</f>
        <v>21</v>
      </c>
      <c r="B24" s="34" t="str">
        <f>IF(Участники!A24="","",Участники!A24)</f>
        <v>Brainstorm</v>
      </c>
      <c r="C24" s="34" t="str">
        <f>IF(Участники!A24="","",Участники!B24)</f>
        <v>Иностранных языков</v>
      </c>
      <c r="D24" s="34" t="str">
        <f>IF(Участники!A24="","",Участники!C24)</f>
        <v>Ксения Чалых</v>
      </c>
      <c r="E24" s="34">
        <f>IF(Участники!A24="","",Участники!O24)</f>
        <v>4</v>
      </c>
      <c r="F24" s="34">
        <f>IF(Участники!A24="","",Участники!P24)</f>
        <v>4</v>
      </c>
      <c r="G24" s="34">
        <f>IF(Участники!A24="","",Участники!Q24)</f>
        <v>8</v>
      </c>
      <c r="H24" s="34">
        <f>IF(Участники!A24="","",Участники!R24)</f>
        <v>116</v>
      </c>
      <c r="I24" s="35">
        <f>IF(Участники!A24="","",Участники!S24)</f>
        <v>21</v>
      </c>
    </row>
    <row r="25" spans="1:9" x14ac:dyDescent="0.25">
      <c r="A25" s="34">
        <f>IF(Участники!A25="","",Участники!DW25)</f>
        <v>13</v>
      </c>
      <c r="B25" s="34" t="str">
        <f>IF(Участники!A25="","",Участники!A25)</f>
        <v>Mental Marvels</v>
      </c>
      <c r="C25" s="34" t="str">
        <f>IF(Участники!A25="","",Участники!B25)</f>
        <v>Иностранных языков</v>
      </c>
      <c r="D25" s="34" t="str">
        <f>IF(Участники!A25="","",Участники!C25)</f>
        <v>Анастасия Панкратова</v>
      </c>
      <c r="E25" s="34">
        <f>IF(Участники!A25="","",Участники!O25)</f>
        <v>9</v>
      </c>
      <c r="F25" s="34">
        <f>IF(Участники!A25="","",Участники!P25)</f>
        <v>2</v>
      </c>
      <c r="G25" s="34">
        <f>IF(Участники!A25="","",Участники!Q25)</f>
        <v>11</v>
      </c>
      <c r="H25" s="34">
        <f>IF(Участники!A25="","",Участники!R25)</f>
        <v>132</v>
      </c>
      <c r="I25" s="35">
        <f>IF(Участники!A25="","",Участники!S25)</f>
        <v>13</v>
      </c>
    </row>
    <row r="26" spans="1:9" x14ac:dyDescent="0.25">
      <c r="A26" s="34">
        <f>IF(Участники!A26="","",Участники!DW26)</f>
        <v>8</v>
      </c>
      <c r="B26" s="34" t="str">
        <f>IF(Участники!A26="","",Участники!A26)</f>
        <v>Мотивация</v>
      </c>
      <c r="C26" s="34" t="str">
        <f>IF(Участники!A26="","",Участники!B26)</f>
        <v>Дефектологический</v>
      </c>
      <c r="D26" s="34" t="str">
        <f>IF(Участники!A26="","",Участники!C26)</f>
        <v>Дарья Бурнашова</v>
      </c>
      <c r="E26" s="34">
        <f>IF(Участники!A26="","",Участники!O26)</f>
        <v>7</v>
      </c>
      <c r="F26" s="34">
        <f>IF(Участники!A26="","",Участники!P26)</f>
        <v>5</v>
      </c>
      <c r="G26" s="34">
        <f>IF(Участники!A26="","",Участники!Q26)</f>
        <v>12</v>
      </c>
      <c r="H26" s="34">
        <f>IF(Участники!A26="","",Участники!R26)</f>
        <v>173</v>
      </c>
      <c r="I26" s="35">
        <f>IF(Участники!A26="","",Участники!S26)</f>
        <v>8</v>
      </c>
    </row>
    <row r="27" spans="1:9" x14ac:dyDescent="0.25">
      <c r="A27" s="34">
        <f>IF(Участники!A27="","",Участники!DW27)</f>
        <v>6</v>
      </c>
      <c r="B27" s="34" t="str">
        <f>IF(Участники!A27="","",Участники!A27)</f>
        <v xml:space="preserve">Хитрые стратеги </v>
      </c>
      <c r="C27" s="34" t="str">
        <f>IF(Участники!A27="","",Участники!B27)</f>
        <v>Дефектологический</v>
      </c>
      <c r="D27" s="34" t="str">
        <f>IF(Участники!A27="","",Участники!C27)</f>
        <v>Елизавета Короткова</v>
      </c>
      <c r="E27" s="34">
        <f>IF(Участники!A27="","",Участники!O27)</f>
        <v>7</v>
      </c>
      <c r="F27" s="34">
        <f>IF(Участники!A27="","",Участники!P27)</f>
        <v>5</v>
      </c>
      <c r="G27" s="34">
        <f>IF(Участники!A27="","",Участники!Q27)</f>
        <v>12</v>
      </c>
      <c r="H27" s="34">
        <f>IF(Участники!A27="","",Участники!R27)</f>
        <v>195</v>
      </c>
      <c r="I27" s="35">
        <f>IF(Участники!A27="","",Участники!S27)</f>
        <v>6</v>
      </c>
    </row>
    <row r="28" spans="1:9" x14ac:dyDescent="0.25">
      <c r="A28" s="34">
        <f>IF(Участники!A28="","",Участники!DW28)</f>
        <v>18</v>
      </c>
      <c r="B28" s="34" t="str">
        <f>IF(Участники!A28="","",Участники!A28)</f>
        <v>Логические вундеркинды</v>
      </c>
      <c r="C28" s="34" t="str">
        <f>IF(Участники!A28="","",Участники!B28)</f>
        <v>Дефектологический</v>
      </c>
      <c r="D28" s="34" t="str">
        <f>IF(Участники!A28="","",Участники!C28)</f>
        <v>Валерия Шарипова</v>
      </c>
      <c r="E28" s="34">
        <f>IF(Участники!A28="","",Участники!O28)</f>
        <v>7</v>
      </c>
      <c r="F28" s="34">
        <f>IF(Участники!A28="","",Участники!P28)</f>
        <v>3</v>
      </c>
      <c r="G28" s="34">
        <f>IF(Участники!A28="","",Участники!Q28)</f>
        <v>10</v>
      </c>
      <c r="H28" s="34">
        <f>IF(Участники!A28="","",Участники!R28)</f>
        <v>114</v>
      </c>
      <c r="I28" s="35">
        <f>IF(Участники!A28="","",Участники!S28)</f>
        <v>18</v>
      </c>
    </row>
    <row r="29" spans="1:9" x14ac:dyDescent="0.25">
      <c r="A29" s="34">
        <f>IF(Участники!A29="","",Участники!DW29)</f>
        <v>23</v>
      </c>
      <c r="B29" s="34" t="str">
        <f>IF(Участники!A29="","",Участники!A29)</f>
        <v xml:space="preserve">Папины дочки </v>
      </c>
      <c r="C29" s="34" t="str">
        <f>IF(Участники!A29="","",Участники!B29)</f>
        <v>Колледж КГУ</v>
      </c>
      <c r="D29" s="34" t="str">
        <f>IF(Участники!A29="","",Участники!C29)</f>
        <v>Дмитрий Клевцов</v>
      </c>
      <c r="E29" s="34">
        <f>IF(Участники!A29="","",Участники!O29)</f>
        <v>6</v>
      </c>
      <c r="F29" s="34">
        <f>IF(Участники!A29="","",Участники!P29)</f>
        <v>2</v>
      </c>
      <c r="G29" s="34">
        <f>IF(Участники!A29="","",Участники!Q29)</f>
        <v>8</v>
      </c>
      <c r="H29" s="34">
        <f>IF(Участники!A29="","",Участники!R29)</f>
        <v>101</v>
      </c>
      <c r="I29" s="35">
        <f>IF(Участники!A29="","",Участники!S29)</f>
        <v>23</v>
      </c>
    </row>
    <row r="30" spans="1:9" x14ac:dyDescent="0.25">
      <c r="A30" s="34">
        <f>IF(Участники!A30="","",Участники!DW30)</f>
        <v>20</v>
      </c>
      <c r="B30" s="34" t="str">
        <f>IF(Участники!A30="","",Участники!A30)</f>
        <v xml:space="preserve">Интеллект </v>
      </c>
      <c r="C30" s="34" t="str">
        <f>IF(Участники!A30="","",Участники!B30)</f>
        <v>ЕГФ</v>
      </c>
      <c r="D30" s="34" t="str">
        <f>IF(Участники!A30="","",Участники!C30)</f>
        <v>Юлия Чернышова</v>
      </c>
      <c r="E30" s="34">
        <f>IF(Участники!A30="","",Участники!O30)</f>
        <v>5</v>
      </c>
      <c r="F30" s="34">
        <f>IF(Участники!A30="","",Участники!P30)</f>
        <v>4</v>
      </c>
      <c r="G30" s="34">
        <f>IF(Участники!A30="","",Участники!Q30)</f>
        <v>9</v>
      </c>
      <c r="H30" s="34">
        <f>IF(Участники!A30="","",Участники!R30)</f>
        <v>117</v>
      </c>
      <c r="I30" s="35">
        <f>IF(Участники!A30="","",Участники!S30)</f>
        <v>20</v>
      </c>
    </row>
    <row r="31" spans="1:9" x14ac:dyDescent="0.25">
      <c r="A31" s="34">
        <f>IF(Участники!A31="","",Участники!DW31)</f>
        <v>28</v>
      </c>
      <c r="B31" s="34" t="str">
        <f>IF(Участники!A31="","",Участники!A31)</f>
        <v>Скромные гении</v>
      </c>
      <c r="C31" s="34" t="str">
        <f>IF(Участники!A31="","",Участники!B31)</f>
        <v>ПиП</v>
      </c>
      <c r="D31" s="34" t="str">
        <f>IF(Участники!A31="","",Участники!C31)</f>
        <v>Данил Золотых</v>
      </c>
      <c r="E31" s="34">
        <f>IF(Участники!A31="","",Участники!O31)</f>
        <v>5</v>
      </c>
      <c r="F31" s="34">
        <f>IF(Участники!A31="","",Участники!P31)</f>
        <v>1</v>
      </c>
      <c r="G31" s="34">
        <f>IF(Участники!A31="","",Участники!Q31)</f>
        <v>6</v>
      </c>
      <c r="H31" s="34">
        <f>IF(Участники!A31="","",Участники!R31)</f>
        <v>54</v>
      </c>
      <c r="I31" s="35">
        <f>IF(Участники!A31="","",Участники!S31)</f>
        <v>28</v>
      </c>
    </row>
    <row r="32" spans="1:9" x14ac:dyDescent="0.25">
      <c r="A32" s="34">
        <f>IF(Участники!A32="","",Участники!DW32)</f>
        <v>5</v>
      </c>
      <c r="B32" s="34" t="str">
        <f>IF(Участники!A32="","",Участники!A32)</f>
        <v>Козинак</v>
      </c>
      <c r="C32" s="34" t="str">
        <f>IF(Участники!A32="","",Участники!B32)</f>
        <v>Филологический</v>
      </c>
      <c r="D32" s="34" t="str">
        <f>IF(Участники!A32="","",Участники!C32)</f>
        <v>Ангелина Губанова</v>
      </c>
      <c r="E32" s="34">
        <f>IF(Участники!A32="","",Участники!O32)</f>
        <v>8</v>
      </c>
      <c r="F32" s="34">
        <f>IF(Участники!A32="","",Участники!P32)</f>
        <v>5</v>
      </c>
      <c r="G32" s="34">
        <f>IF(Участники!A32="","",Участники!Q32)</f>
        <v>13</v>
      </c>
      <c r="H32" s="34">
        <f>IF(Участники!A32="","",Участники!R32)</f>
        <v>187</v>
      </c>
      <c r="I32" s="35">
        <f>IF(Участники!A32="","",Участники!S32)</f>
        <v>5</v>
      </c>
    </row>
    <row r="33" spans="1:9" x14ac:dyDescent="0.25">
      <c r="A33" s="34">
        <f>IF(Участники!A33="","",Участники!DW33)</f>
        <v>16</v>
      </c>
      <c r="B33" s="34" t="str">
        <f>IF(Участники!A33="","",Участники!A33)</f>
        <v>За деньги ДА!</v>
      </c>
      <c r="C33" s="34" t="str">
        <f>IF(Участники!A33="","",Участники!B33)</f>
        <v>ИЭиУ</v>
      </c>
      <c r="D33" s="34" t="str">
        <f>IF(Участники!A33="","",Участники!C33)</f>
        <v>Ангелина Ужиковская</v>
      </c>
      <c r="E33" s="34">
        <f>IF(Участники!A33="","",Участники!O33)</f>
        <v>6</v>
      </c>
      <c r="F33" s="34">
        <f>IF(Участники!A33="","",Участники!P33)</f>
        <v>4</v>
      </c>
      <c r="G33" s="34">
        <f>IF(Участники!A33="","",Участники!Q33)</f>
        <v>10</v>
      </c>
      <c r="H33" s="34">
        <f>IF(Участники!A33="","",Участники!R33)</f>
        <v>129</v>
      </c>
      <c r="I33" s="35">
        <f>IF(Участники!A33="","",Участники!S33)</f>
        <v>16</v>
      </c>
    </row>
    <row r="34" spans="1:9" x14ac:dyDescent="0.25">
      <c r="A34" s="34">
        <f>IF(Участники!A34="","",Участники!DW34)</f>
        <v>2</v>
      </c>
      <c r="B34" s="34" t="str">
        <f>IF(Участники!A34="","",Участники!A34)</f>
        <v>Имеем право хранить молчание</v>
      </c>
      <c r="C34" s="34" t="b">
        <f>Тур2!L371=IF(Участники!A34="","",Участники!B34)</f>
        <v>0</v>
      </c>
      <c r="D34" s="34" t="str">
        <f>IF(Участники!A34="","",Участники!C34)</f>
        <v>Александра Бондарь</v>
      </c>
      <c r="E34" s="34">
        <f>IF(Участники!A34="","",Участники!O34)</f>
        <v>9</v>
      </c>
      <c r="F34" s="34">
        <f>IF(Участники!A34="","",Участники!P34)</f>
        <v>6</v>
      </c>
      <c r="G34" s="34">
        <f>IF(Участники!A34="","",Участники!Q34)</f>
        <v>15</v>
      </c>
      <c r="H34" s="34">
        <f>IF(Участники!A34="","",Участники!R34)</f>
        <v>221</v>
      </c>
      <c r="I34" s="35">
        <f>IF(Участники!A34="","",Участники!S34)</f>
        <v>2</v>
      </c>
    </row>
    <row r="35" spans="1:9" x14ac:dyDescent="0.25">
      <c r="A35" s="34">
        <f>IF(Участники!A35="","",Участники!DW35)</f>
        <v>25</v>
      </c>
      <c r="B35" s="34" t="str">
        <f>IF(Участники!A35="","",Участники!A35)</f>
        <v>Умницы+1</v>
      </c>
      <c r="C35" s="34" t="str">
        <f>IF(Участники!A35="","",Участники!B35)</f>
        <v>Колледж КГУ</v>
      </c>
      <c r="D35" s="34" t="str">
        <f>IF(Участники!A35="","",Участники!C35)</f>
        <v>София Бредихина</v>
      </c>
      <c r="E35" s="34">
        <f>IF(Участники!A35="","",Участники!O35)</f>
        <v>5</v>
      </c>
      <c r="F35" s="34">
        <f>IF(Участники!A35="","",Участники!P35)</f>
        <v>3</v>
      </c>
      <c r="G35" s="34">
        <f>IF(Участники!A35="","",Участники!Q35)</f>
        <v>8</v>
      </c>
      <c r="H35" s="34">
        <f>IF(Участники!A35="","",Участники!R35)</f>
        <v>100</v>
      </c>
      <c r="I35" s="35" t="str">
        <f>IF(Участники!A35="","",Участники!S35)</f>
        <v>24-25</v>
      </c>
    </row>
    <row r="36" spans="1:9" x14ac:dyDescent="0.25">
      <c r="A36" s="34">
        <f>IF(Участники!A36="","",Участники!DW36)</f>
        <v>29</v>
      </c>
      <c r="B36" s="34" t="str">
        <f>IF(Участники!A36="","",Участники!A36)</f>
        <v xml:space="preserve">Кайфарсис </v>
      </c>
      <c r="C36" s="34" t="str">
        <f>IF(Участники!A36="","",Участники!B36)</f>
        <v>Исторический</v>
      </c>
      <c r="D36" s="34" t="str">
        <f>IF(Участники!A36="","",Участники!C36)</f>
        <v>Надежда Осипова</v>
      </c>
      <c r="E36" s="34">
        <f>IF(Участники!A36="","",Участники!O36)</f>
        <v>5</v>
      </c>
      <c r="F36" s="34">
        <f>IF(Участники!A36="","",Участники!P36)</f>
        <v>1</v>
      </c>
      <c r="G36" s="34">
        <f>IF(Участники!A36="","",Участники!Q36)</f>
        <v>6</v>
      </c>
      <c r="H36" s="34">
        <f>IF(Участники!A36="","",Участники!R36)</f>
        <v>53</v>
      </c>
      <c r="I36" s="35">
        <f>IF(Участники!A36="","",Участники!S36)</f>
        <v>29</v>
      </c>
    </row>
    <row r="37" spans="1:9" x14ac:dyDescent="0.25">
      <c r="A37" s="34">
        <f>IF(Участники!A37="","",Участники!DW37)</f>
        <v>17</v>
      </c>
      <c r="B37" s="34" t="str">
        <f>IF(Участники!A37="","",Участники!A37)</f>
        <v>Социологини</v>
      </c>
      <c r="C37" s="34" t="str">
        <f>IF(Участники!A37="","",Участники!B37)</f>
        <v>ФиС</v>
      </c>
      <c r="D37" s="34" t="str">
        <f>IF(Участники!A37="","",Участники!C37)</f>
        <v>Виктория Маслова</v>
      </c>
      <c r="E37" s="34">
        <f>IF(Участники!A37="","",Участники!O37)</f>
        <v>7</v>
      </c>
      <c r="F37" s="34">
        <f>IF(Участники!A37="","",Участники!P37)</f>
        <v>3</v>
      </c>
      <c r="G37" s="34">
        <f>IF(Участники!A37="","",Участники!Q37)</f>
        <v>10</v>
      </c>
      <c r="H37" s="34">
        <f>IF(Участники!A37="","",Участники!R37)</f>
        <v>118</v>
      </c>
      <c r="I37" s="35">
        <f>IF(Участники!A37="","",Участники!S37)</f>
        <v>17</v>
      </c>
    </row>
    <row r="38" spans="1:9" x14ac:dyDescent="0.25">
      <c r="A38" s="34">
        <f>IF(Участники!A38="","",Участники!DW38)</f>
        <v>19</v>
      </c>
      <c r="B38" s="34" t="str">
        <f>IF(Участники!A38="","",Участники!A38)</f>
        <v>Гении</v>
      </c>
      <c r="C38" s="34" t="str">
        <f>IF(Участники!A38="","",Участники!B38)</f>
        <v>ФИиАП</v>
      </c>
      <c r="D38" s="34" t="str">
        <f>IF(Участники!A38="","",Участники!C38)</f>
        <v>Татьяна Носова</v>
      </c>
      <c r="E38" s="34">
        <f>IF(Участники!A38="","",Участники!O38)</f>
        <v>6</v>
      </c>
      <c r="F38" s="34">
        <f>IF(Участники!A38="","",Участники!P38)</f>
        <v>3</v>
      </c>
      <c r="G38" s="34">
        <f>IF(Участники!A38="","",Участники!Q38)</f>
        <v>9</v>
      </c>
      <c r="H38" s="34">
        <f>IF(Участники!A38="","",Участники!R38)</f>
        <v>144</v>
      </c>
      <c r="I38" s="35">
        <f>IF(Участники!A38="","",Участники!S38)</f>
        <v>19</v>
      </c>
    </row>
    <row r="39" spans="1:9" x14ac:dyDescent="0.25">
      <c r="A39" s="34">
        <f>IF(Участники!A39="","",Участники!DW39)</f>
        <v>30</v>
      </c>
      <c r="B39" s="34" t="str">
        <f>IF(Участники!A39="","",Участники!A39)</f>
        <v>Умники и умницы</v>
      </c>
      <c r="C39" s="34" t="str">
        <f>IF(Участники!A39="","",Участники!B39)</f>
        <v>ИПФ</v>
      </c>
      <c r="D39" s="34" t="str">
        <f>IF(Участники!A39="","",Участники!C39)</f>
        <v>Вероника Носова</v>
      </c>
      <c r="E39" s="34">
        <f>IF(Участники!A39="","",Участники!O39)</f>
        <v>3</v>
      </c>
      <c r="F39" s="34">
        <f>IF(Участники!A39="","",Участники!P39)</f>
        <v>2</v>
      </c>
      <c r="G39" s="34">
        <f>IF(Участники!A39="","",Участники!Q39)</f>
        <v>5</v>
      </c>
      <c r="H39" s="34">
        <f>IF(Участники!A39="","",Участники!R39)</f>
        <v>50</v>
      </c>
      <c r="I39" s="35">
        <f>IF(Участники!A39="","",Участники!S39)</f>
        <v>30</v>
      </c>
    </row>
    <row r="40" spans="1:9" x14ac:dyDescent="0.25">
      <c r="A40" s="34">
        <f>IF(Участники!A40="","",Участники!DW40)</f>
        <v>1</v>
      </c>
      <c r="B40" s="34" t="str">
        <f>IF(Участники!A40="","",Участники!A40)</f>
        <v>Тезаурус</v>
      </c>
      <c r="C40" s="34" t="str">
        <f>IF(Участники!A40="","",Участники!B40)</f>
        <v>Филологический</v>
      </c>
      <c r="D40" s="34" t="str">
        <f>IF(Участники!A40="","",Участники!C40)</f>
        <v>Макар Артемов</v>
      </c>
      <c r="E40" s="34">
        <f>IF(Участники!A40="","",Участники!O40)</f>
        <v>10</v>
      </c>
      <c r="F40" s="34">
        <f>IF(Участники!A40="","",Участники!P40)</f>
        <v>5</v>
      </c>
      <c r="G40" s="34">
        <f>IF(Участники!A40="","",Участники!Q40)</f>
        <v>15</v>
      </c>
      <c r="H40" s="34">
        <f>IF(Участники!A40="","",Участники!R40)</f>
        <v>230</v>
      </c>
      <c r="I40" s="35">
        <f>IF(Участники!A40="","",Участники!S40)</f>
        <v>1</v>
      </c>
    </row>
    <row r="41" spans="1:9" x14ac:dyDescent="0.25">
      <c r="A41" s="34" t="str">
        <f>IF(Участники!A41="","",Участники!DW41)</f>
        <v/>
      </c>
      <c r="B41" s="34" t="str">
        <f>IF(Участники!A41="","",Участники!A41)</f>
        <v/>
      </c>
      <c r="C41" s="34" t="str">
        <f>IF(Участники!A41="","",Участники!B41)</f>
        <v/>
      </c>
      <c r="D41" s="34" t="str">
        <f>IF(Участники!A41="","",Участники!C41)</f>
        <v/>
      </c>
      <c r="E41" s="34" t="str">
        <f>IF(Участники!A41="","",Участники!O41)</f>
        <v/>
      </c>
      <c r="F41" s="34" t="str">
        <f>IF(Участники!A41="","",Участники!P41)</f>
        <v/>
      </c>
      <c r="G41" s="34" t="str">
        <f>IF(Участники!A41="","",Участники!Q41)</f>
        <v/>
      </c>
      <c r="H41" s="34" t="str">
        <f>IF(Участники!A41="","",Участники!R41)</f>
        <v/>
      </c>
      <c r="I41" s="35" t="str">
        <f>IF(Участники!A41="","",Участники!S41)</f>
        <v/>
      </c>
    </row>
    <row r="42" spans="1:9" x14ac:dyDescent="0.25">
      <c r="A42" s="34" t="str">
        <f>IF(Участники!A42="","",Участники!DW42)</f>
        <v/>
      </c>
      <c r="B42" s="34" t="str">
        <f>IF(Участники!A42="","",Участники!A42)</f>
        <v/>
      </c>
      <c r="C42" s="34" t="str">
        <f>IF(Участники!A42="","",Участники!B42)</f>
        <v/>
      </c>
      <c r="D42" s="34" t="str">
        <f>IF(Участники!A42="","",Участники!C42)</f>
        <v/>
      </c>
      <c r="E42" s="34" t="str">
        <f>IF(Участники!A42="","",Участники!O42)</f>
        <v/>
      </c>
      <c r="F42" s="34" t="str">
        <f>IF(Участники!A42="","",Участники!P42)</f>
        <v/>
      </c>
      <c r="G42" s="34" t="str">
        <f>IF(Участники!A42="","",Участники!Q42)</f>
        <v/>
      </c>
      <c r="H42" s="34" t="str">
        <f>IF(Участники!A42="","",Участники!R42)</f>
        <v/>
      </c>
      <c r="I42" s="35" t="str">
        <f>IF(Участники!A42="","",Участники!S42)</f>
        <v/>
      </c>
    </row>
    <row r="43" spans="1:9" x14ac:dyDescent="0.25">
      <c r="A43" s="34" t="str">
        <f>IF(Участники!A43="","",Участники!DW43)</f>
        <v/>
      </c>
      <c r="B43" s="34" t="str">
        <f>IF(Участники!A43="","",Участники!A43)</f>
        <v/>
      </c>
      <c r="C43" s="34" t="str">
        <f>IF(Участники!A43="","",Участники!B43)</f>
        <v/>
      </c>
      <c r="D43" s="34" t="str">
        <f>IF(Участники!A43="","",Участники!C43)</f>
        <v/>
      </c>
      <c r="E43" s="34" t="str">
        <f>IF(Участники!A43="","",Участники!O43)</f>
        <v/>
      </c>
      <c r="F43" s="34" t="str">
        <f>IF(Участники!A43="","",Участники!P43)</f>
        <v/>
      </c>
      <c r="G43" s="34" t="str">
        <f>IF(Участники!A43="","",Участники!Q43)</f>
        <v/>
      </c>
      <c r="H43" s="34" t="str">
        <f>IF(Участники!A43="","",Участники!R43)</f>
        <v/>
      </c>
      <c r="I43" s="35" t="str">
        <f>IF(Участники!A43="","",Участники!S43)</f>
        <v/>
      </c>
    </row>
    <row r="44" spans="1:9" x14ac:dyDescent="0.25">
      <c r="A44" s="34" t="str">
        <f>IF(Участники!A44="","",Участники!DW44)</f>
        <v/>
      </c>
      <c r="B44" s="34" t="str">
        <f>IF(Участники!A44="","",Участники!A44)</f>
        <v/>
      </c>
      <c r="C44" s="34" t="str">
        <f>IF(Участники!A44="","",Участники!B44)</f>
        <v/>
      </c>
      <c r="D44" s="34" t="str">
        <f>IF(Участники!A44="","",Участники!C44)</f>
        <v/>
      </c>
      <c r="E44" s="34" t="str">
        <f>IF(Участники!A44="","",Участники!O44)</f>
        <v/>
      </c>
      <c r="F44" s="34" t="str">
        <f>IF(Участники!A44="","",Участники!P44)</f>
        <v/>
      </c>
      <c r="G44" s="34" t="str">
        <f>IF(Участники!A44="","",Участники!Q44)</f>
        <v/>
      </c>
      <c r="H44" s="34" t="str">
        <f>IF(Участники!A44="","",Участники!R44)</f>
        <v/>
      </c>
      <c r="I44" s="35" t="str">
        <f>IF(Участники!A44="","",Участники!S44)</f>
        <v/>
      </c>
    </row>
    <row r="45" spans="1:9" x14ac:dyDescent="0.25">
      <c r="A45" s="34" t="str">
        <f>IF(Участники!A45="","",Участники!DW45)</f>
        <v/>
      </c>
      <c r="B45" s="34" t="str">
        <f>IF(Участники!A45="","",Участники!A45)</f>
        <v/>
      </c>
      <c r="C45" s="34" t="str">
        <f>IF(Участники!A45="","",Участники!B45)</f>
        <v/>
      </c>
      <c r="D45" s="34" t="str">
        <f>IF(Участники!A45="","",Участники!C45)</f>
        <v/>
      </c>
      <c r="E45" s="34" t="str">
        <f>IF(Участники!A45="","",Участники!O45)</f>
        <v/>
      </c>
      <c r="F45" s="34" t="str">
        <f>IF(Участники!A45="","",Участники!P45)</f>
        <v/>
      </c>
      <c r="G45" s="34" t="str">
        <f>IF(Участники!A45="","",Участники!Q45)</f>
        <v/>
      </c>
      <c r="H45" s="34" t="str">
        <f>IF(Участники!A45="","",Участники!R45)</f>
        <v/>
      </c>
      <c r="I45" s="35" t="str">
        <f>IF(Участники!A45="","",Участники!S45)</f>
        <v/>
      </c>
    </row>
    <row r="46" spans="1:9" x14ac:dyDescent="0.25">
      <c r="A46" s="34" t="str">
        <f>IF(Участники!A46="","",Участники!DW46)</f>
        <v/>
      </c>
      <c r="B46" s="34" t="str">
        <f>IF(Участники!A46="","",Участники!A46)</f>
        <v/>
      </c>
      <c r="C46" s="34" t="str">
        <f>IF(Участники!A46="","",Участники!B46)</f>
        <v/>
      </c>
      <c r="D46" s="34" t="str">
        <f>IF(Участники!A46="","",Участники!C46)</f>
        <v/>
      </c>
      <c r="E46" s="34" t="str">
        <f>IF(Участники!A46="","",Участники!O46)</f>
        <v/>
      </c>
      <c r="F46" s="34" t="str">
        <f>IF(Участники!A46="","",Участники!P46)</f>
        <v/>
      </c>
      <c r="G46" s="34" t="str">
        <f>IF(Участники!A46="","",Участники!Q46)</f>
        <v/>
      </c>
      <c r="H46" s="34" t="str">
        <f>IF(Участники!A46="","",Участники!R46)</f>
        <v/>
      </c>
      <c r="I46" s="35" t="str">
        <f>IF(Участники!A46="","",Участники!S46)</f>
        <v/>
      </c>
    </row>
    <row r="47" spans="1:9" x14ac:dyDescent="0.25">
      <c r="A47" s="34" t="str">
        <f>IF(Участники!A47="","",Участники!DW47)</f>
        <v/>
      </c>
      <c r="B47" s="34" t="str">
        <f>IF(Участники!A47="","",Участники!A47)</f>
        <v/>
      </c>
      <c r="C47" s="34" t="str">
        <f>IF(Участники!A47="","",Участники!B47)</f>
        <v/>
      </c>
      <c r="D47" s="34" t="str">
        <f>IF(Участники!A47="","",Участники!C47)</f>
        <v/>
      </c>
      <c r="E47" s="34" t="str">
        <f>IF(Участники!A47="","",Участники!O47)</f>
        <v/>
      </c>
      <c r="F47" s="34" t="str">
        <f>IF(Участники!A47="","",Участники!P47)</f>
        <v/>
      </c>
      <c r="G47" s="34" t="str">
        <f>IF(Участники!A47="","",Участники!Q47)</f>
        <v/>
      </c>
      <c r="H47" s="34" t="str">
        <f>IF(Участники!A47="","",Участники!R47)</f>
        <v/>
      </c>
      <c r="I47" s="35" t="str">
        <f>IF(Участники!A47="","",Участники!S47)</f>
        <v/>
      </c>
    </row>
    <row r="48" spans="1:9" x14ac:dyDescent="0.25">
      <c r="A48" s="34" t="str">
        <f>IF(Участники!A48="","",Участники!DW48)</f>
        <v/>
      </c>
      <c r="B48" s="34" t="str">
        <f>IF(Участники!A48="","",Участники!A48)</f>
        <v/>
      </c>
      <c r="C48" s="34" t="str">
        <f>IF(Участники!A48="","",Участники!B48)</f>
        <v/>
      </c>
      <c r="D48" s="34" t="str">
        <f>IF(Участники!A48="","",Участники!C48)</f>
        <v/>
      </c>
      <c r="E48" s="34" t="str">
        <f>IF(Участники!A48="","",Участники!O48)</f>
        <v/>
      </c>
      <c r="F48" s="34" t="str">
        <f>IF(Участники!A48="","",Участники!P48)</f>
        <v/>
      </c>
      <c r="G48" s="34" t="str">
        <f>IF(Участники!A48="","",Участники!Q48)</f>
        <v/>
      </c>
      <c r="H48" s="34" t="str">
        <f>IF(Участники!A48="","",Участники!R48)</f>
        <v/>
      </c>
      <c r="I48" s="35" t="str">
        <f>IF(Участники!A48="","",Участники!S48)</f>
        <v/>
      </c>
    </row>
    <row r="49" spans="1:9" x14ac:dyDescent="0.25">
      <c r="A49" s="34" t="str">
        <f>IF(Участники!A49="","",Участники!DW49)</f>
        <v/>
      </c>
      <c r="B49" s="34" t="str">
        <f>IF(Участники!A49="","",Участники!A49)</f>
        <v/>
      </c>
      <c r="C49" s="34" t="str">
        <f>IF(Участники!A49="","",Участники!B49)</f>
        <v/>
      </c>
      <c r="D49" s="34" t="str">
        <f>IF(Участники!A49="","",Участники!C49)</f>
        <v/>
      </c>
      <c r="E49" s="34" t="str">
        <f>IF(Участники!A49="","",Участники!O49)</f>
        <v/>
      </c>
      <c r="F49" s="34" t="str">
        <f>IF(Участники!A49="","",Участники!P49)</f>
        <v/>
      </c>
      <c r="G49" s="34" t="str">
        <f>IF(Участники!A49="","",Участники!Q49)</f>
        <v/>
      </c>
      <c r="H49" s="34" t="str">
        <f>IF(Участники!A49="","",Участники!R49)</f>
        <v/>
      </c>
      <c r="I49" s="35" t="str">
        <f>IF(Участники!A49="","",Участники!S49)</f>
        <v/>
      </c>
    </row>
    <row r="50" spans="1:9" x14ac:dyDescent="0.25">
      <c r="A50" s="34" t="str">
        <f>IF(Участники!A50="","",Участники!DW50)</f>
        <v/>
      </c>
      <c r="B50" s="34" t="str">
        <f>IF(Участники!A50="","",Участники!A50)</f>
        <v/>
      </c>
      <c r="C50" s="34" t="str">
        <f>IF(Участники!A50="","",Участники!B50)</f>
        <v/>
      </c>
      <c r="D50" s="34" t="str">
        <f>IF(Участники!A50="","",Участники!C50)</f>
        <v/>
      </c>
      <c r="E50" s="34" t="str">
        <f>IF(Участники!A50="","",Участники!O50)</f>
        <v/>
      </c>
      <c r="F50" s="34" t="str">
        <f>IF(Участники!A50="","",Участники!P50)</f>
        <v/>
      </c>
      <c r="G50" s="34" t="str">
        <f>IF(Участники!A50="","",Участники!Q50)</f>
        <v/>
      </c>
      <c r="H50" s="34" t="str">
        <f>IF(Участники!A50="","",Участники!R50)</f>
        <v/>
      </c>
      <c r="I50" s="35" t="str">
        <f>IF(Участники!A50="","",Участники!S50)</f>
        <v/>
      </c>
    </row>
    <row r="51" spans="1:9" x14ac:dyDescent="0.25">
      <c r="A51" s="34" t="str">
        <f>IF(Участники!A51="","",Участники!DW51)</f>
        <v/>
      </c>
      <c r="B51" s="34" t="str">
        <f>IF(Участники!A51="","",Участники!A51)</f>
        <v/>
      </c>
      <c r="C51" s="34" t="str">
        <f>IF(Участники!A51="","",Участники!B51)</f>
        <v/>
      </c>
      <c r="D51" s="34" t="str">
        <f>IF(Участники!A51="","",Участники!C51)</f>
        <v/>
      </c>
      <c r="E51" s="34" t="str">
        <f>IF(Участники!A51="","",Участники!O51)</f>
        <v/>
      </c>
      <c r="F51" s="34" t="str">
        <f>IF(Участники!A51="","",Участники!P51)</f>
        <v/>
      </c>
      <c r="G51" s="34" t="str">
        <f>IF(Участники!A51="","",Участники!Q51)</f>
        <v/>
      </c>
      <c r="H51" s="34" t="str">
        <f>IF(Участники!A51="","",Участники!R51)</f>
        <v/>
      </c>
      <c r="I51" s="35" t="str">
        <f>IF(Участники!A51="","",Участники!S51)</f>
        <v/>
      </c>
    </row>
    <row r="52" spans="1:9" x14ac:dyDescent="0.25">
      <c r="A52" s="34" t="str">
        <f>IF(Участники!A52="","",Участники!DW52)</f>
        <v/>
      </c>
      <c r="B52" s="34" t="str">
        <f>IF(Участники!A52="","",Участники!A52)</f>
        <v/>
      </c>
      <c r="C52" s="34" t="str">
        <f>IF(Участники!A52="","",Участники!B52)</f>
        <v/>
      </c>
      <c r="D52" s="34" t="str">
        <f>IF(Участники!A52="","",Участники!C52)</f>
        <v/>
      </c>
      <c r="E52" s="34" t="str">
        <f>IF(Участники!A52="","",Участники!O52)</f>
        <v/>
      </c>
      <c r="F52" s="34" t="str">
        <f>IF(Участники!A52="","",Участники!P52)</f>
        <v/>
      </c>
      <c r="G52" s="34" t="str">
        <f>IF(Участники!A52="","",Участники!Q52)</f>
        <v/>
      </c>
      <c r="H52" s="34" t="str">
        <f>IF(Участники!A52="","",Участники!R52)</f>
        <v/>
      </c>
      <c r="I52" s="35" t="str">
        <f>IF(Участники!A52="","",Участники!S52)</f>
        <v/>
      </c>
    </row>
    <row r="53" spans="1:9" x14ac:dyDescent="0.25">
      <c r="A53" s="34" t="str">
        <f>IF(Участники!A53="","",Участники!DW53)</f>
        <v/>
      </c>
      <c r="B53" s="34" t="str">
        <f>IF(Участники!A53="","",Участники!A53)</f>
        <v/>
      </c>
      <c r="C53" s="34" t="str">
        <f>IF(Участники!A53="","",Участники!B53)</f>
        <v/>
      </c>
      <c r="D53" s="34" t="str">
        <f>IF(Участники!A53="","",Участники!C53)</f>
        <v/>
      </c>
      <c r="E53" s="34" t="str">
        <f>IF(Участники!A53="","",Участники!O53)</f>
        <v/>
      </c>
      <c r="F53" s="34" t="str">
        <f>IF(Участники!A53="","",Участники!P53)</f>
        <v/>
      </c>
      <c r="G53" s="34" t="str">
        <f>IF(Участники!A53="","",Участники!Q53)</f>
        <v/>
      </c>
      <c r="H53" s="34" t="str">
        <f>IF(Участники!A53="","",Участники!R53)</f>
        <v/>
      </c>
      <c r="I53" s="35" t="str">
        <f>IF(Участники!A53="","",Участники!S53)</f>
        <v/>
      </c>
    </row>
    <row r="54" spans="1:9" x14ac:dyDescent="0.25">
      <c r="A54" s="34" t="str">
        <f>IF(Участники!A54="","",Участники!DW54)</f>
        <v/>
      </c>
      <c r="B54" s="34" t="str">
        <f>IF(Участники!A54="","",Участники!A54)</f>
        <v/>
      </c>
      <c r="C54" s="34" t="str">
        <f>IF(Участники!A54="","",Участники!B54)</f>
        <v/>
      </c>
      <c r="D54" s="34" t="str">
        <f>IF(Участники!A54="","",Участники!C54)</f>
        <v/>
      </c>
      <c r="E54" s="34" t="str">
        <f>IF(Участники!A54="","",Участники!O54)</f>
        <v/>
      </c>
      <c r="F54" s="34" t="str">
        <f>IF(Участники!A54="","",Участники!P54)</f>
        <v/>
      </c>
      <c r="G54" s="34" t="str">
        <f>IF(Участники!A54="","",Участники!Q54)</f>
        <v/>
      </c>
      <c r="H54" s="34" t="str">
        <f>IF(Участники!A54="","",Участники!R54)</f>
        <v/>
      </c>
      <c r="I54" s="35" t="str">
        <f>IF(Участники!A54="","",Участники!S54)</f>
        <v/>
      </c>
    </row>
    <row r="55" spans="1:9" x14ac:dyDescent="0.25">
      <c r="A55" s="34" t="str">
        <f>IF(Участники!A55="","",Участники!DW55)</f>
        <v/>
      </c>
      <c r="B55" s="34" t="str">
        <f>IF(Участники!A55="","",Участники!A55)</f>
        <v/>
      </c>
      <c r="C55" s="34" t="str">
        <f>IF(Участники!A55="","",Участники!B55)</f>
        <v/>
      </c>
      <c r="D55" s="34" t="str">
        <f>IF(Участники!A55="","",Участники!C55)</f>
        <v/>
      </c>
      <c r="E55" s="34" t="str">
        <f>IF(Участники!A55="","",Участники!O55)</f>
        <v/>
      </c>
      <c r="F55" s="34" t="str">
        <f>IF(Участники!A55="","",Участники!P55)</f>
        <v/>
      </c>
      <c r="G55" s="34" t="str">
        <f>IF(Участники!A55="","",Участники!Q55)</f>
        <v/>
      </c>
      <c r="H55" s="34" t="str">
        <f>IF(Участники!A55="","",Участники!R55)</f>
        <v/>
      </c>
      <c r="I55" s="35" t="str">
        <f>IF(Участники!A55="","",Участники!S55)</f>
        <v/>
      </c>
    </row>
    <row r="56" spans="1:9" x14ac:dyDescent="0.25">
      <c r="A56" s="34" t="str">
        <f>IF(Участники!A56="","",Участники!DW56)</f>
        <v/>
      </c>
      <c r="B56" s="34" t="str">
        <f>IF(Участники!A56="","",Участники!A56)</f>
        <v/>
      </c>
      <c r="C56" s="34" t="str">
        <f>IF(Участники!A56="","",Участники!B56)</f>
        <v/>
      </c>
      <c r="D56" s="34" t="str">
        <f>IF(Участники!A56="","",Участники!C56)</f>
        <v/>
      </c>
      <c r="E56" s="34" t="str">
        <f>IF(Участники!A56="","",Участники!O56)</f>
        <v/>
      </c>
      <c r="F56" s="34" t="str">
        <f>IF(Участники!A56="","",Участники!P56)</f>
        <v/>
      </c>
      <c r="G56" s="34" t="str">
        <f>IF(Участники!A56="","",Участники!Q56)</f>
        <v/>
      </c>
      <c r="H56" s="34" t="str">
        <f>IF(Участники!A56="","",Участники!R56)</f>
        <v/>
      </c>
      <c r="I56" s="35" t="str">
        <f>IF(Участники!A56="","",Участники!S56)</f>
        <v/>
      </c>
    </row>
    <row r="57" spans="1:9" x14ac:dyDescent="0.25">
      <c r="A57" s="34" t="str">
        <f>IF(Участники!A57="","",Участники!DW57)</f>
        <v/>
      </c>
      <c r="B57" s="34" t="str">
        <f>IF(Участники!A57="","",Участники!A57)</f>
        <v/>
      </c>
      <c r="C57" s="34" t="str">
        <f>IF(Участники!A57="","",Участники!B57)</f>
        <v/>
      </c>
      <c r="D57" s="34" t="str">
        <f>IF(Участники!A57="","",Участники!C57)</f>
        <v/>
      </c>
      <c r="E57" s="34" t="str">
        <f>IF(Участники!A57="","",Участники!O57)</f>
        <v/>
      </c>
      <c r="F57" s="34" t="str">
        <f>IF(Участники!A57="","",Участники!P57)</f>
        <v/>
      </c>
      <c r="G57" s="34" t="str">
        <f>IF(Участники!A57="","",Участники!Q57)</f>
        <v/>
      </c>
      <c r="H57" s="34" t="str">
        <f>IF(Участники!A57="","",Участники!R57)</f>
        <v/>
      </c>
      <c r="I57" s="35" t="str">
        <f>IF(Участники!A57="","",Участники!S57)</f>
        <v/>
      </c>
    </row>
    <row r="58" spans="1:9" x14ac:dyDescent="0.25">
      <c r="A58" s="34" t="str">
        <f>IF(Участники!A58="","",Участники!DW58)</f>
        <v/>
      </c>
      <c r="B58" s="34" t="str">
        <f>IF(Участники!A58="","",Участники!A58)</f>
        <v/>
      </c>
      <c r="C58" s="34" t="str">
        <f>IF(Участники!A58="","",Участники!B58)</f>
        <v/>
      </c>
      <c r="D58" s="34" t="str">
        <f>IF(Участники!A58="","",Участники!C58)</f>
        <v/>
      </c>
      <c r="E58" s="34" t="str">
        <f>IF(Участники!A58="","",Участники!O58)</f>
        <v/>
      </c>
      <c r="F58" s="34" t="str">
        <f>IF(Участники!A58="","",Участники!P58)</f>
        <v/>
      </c>
      <c r="G58" s="34" t="str">
        <f>IF(Участники!A58="","",Участники!Q58)</f>
        <v/>
      </c>
      <c r="H58" s="34" t="str">
        <f>IF(Участники!A58="","",Участники!R58)</f>
        <v/>
      </c>
      <c r="I58" s="35" t="str">
        <f>IF(Участники!A58="","",Участники!S58)</f>
        <v/>
      </c>
    </row>
    <row r="59" spans="1:9" x14ac:dyDescent="0.25">
      <c r="A59" s="34" t="str">
        <f>IF(Участники!A59="","",Участники!DW59)</f>
        <v/>
      </c>
      <c r="B59" s="34" t="str">
        <f>IF(Участники!A59="","",Участники!A59)</f>
        <v/>
      </c>
      <c r="C59" s="34" t="str">
        <f>IF(Участники!A59="","",Участники!B59)</f>
        <v/>
      </c>
      <c r="D59" s="34" t="str">
        <f>IF(Участники!A59="","",Участники!C59)</f>
        <v/>
      </c>
      <c r="E59" s="34" t="str">
        <f>IF(Участники!A59="","",Участники!O59)</f>
        <v/>
      </c>
      <c r="F59" s="34" t="str">
        <f>IF(Участники!A59="","",Участники!P59)</f>
        <v/>
      </c>
      <c r="G59" s="34" t="str">
        <f>IF(Участники!A59="","",Участники!Q59)</f>
        <v/>
      </c>
      <c r="H59" s="34" t="str">
        <f>IF(Участники!A59="","",Участники!R59)</f>
        <v/>
      </c>
      <c r="I59" s="35" t="str">
        <f>IF(Участники!A59="","",Участники!S59)</f>
        <v/>
      </c>
    </row>
    <row r="60" spans="1:9" x14ac:dyDescent="0.25">
      <c r="A60" s="34" t="str">
        <f>IF(Участники!A60="","",Участники!DW60)</f>
        <v/>
      </c>
      <c r="B60" s="34" t="str">
        <f>IF(Участники!A60="","",Участники!A60)</f>
        <v/>
      </c>
      <c r="C60" s="34" t="str">
        <f>IF(Участники!A60="","",Участники!B60)</f>
        <v/>
      </c>
      <c r="D60" s="34" t="str">
        <f>IF(Участники!A60="","",Участники!C60)</f>
        <v/>
      </c>
      <c r="E60" s="34" t="str">
        <f>IF(Участники!A60="","",Участники!O60)</f>
        <v/>
      </c>
      <c r="F60" s="34" t="str">
        <f>IF(Участники!A60="","",Участники!P60)</f>
        <v/>
      </c>
      <c r="G60" s="34" t="str">
        <f>IF(Участники!A60="","",Участники!Q60)</f>
        <v/>
      </c>
      <c r="H60" s="34" t="str">
        <f>IF(Участники!A60="","",Участники!R60)</f>
        <v/>
      </c>
      <c r="I60" s="35" t="str">
        <f>IF(Участники!A60="","",Участники!S60)</f>
        <v/>
      </c>
    </row>
  </sheetData>
  <sheetProtection selectLockedCells="1" selectUnlockedCells="1"/>
  <mergeCells count="8">
    <mergeCell ref="G9:H9"/>
    <mergeCell ref="I9:I10"/>
    <mergeCell ref="A9:A10"/>
    <mergeCell ref="B9:B10"/>
    <mergeCell ref="C9:C10"/>
    <mergeCell ref="D9:D10"/>
    <mergeCell ref="E9:E10"/>
    <mergeCell ref="F9:F10"/>
  </mergeCells>
  <phoneticPr fontId="3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0"/>
  <sheetViews>
    <sheetView tabSelected="1" topLeftCell="A7" zoomScale="90" zoomScaleNormal="90" workbookViewId="0">
      <selection activeCell="L17" sqref="L17"/>
    </sheetView>
  </sheetViews>
  <sheetFormatPr defaultRowHeight="13.2" x14ac:dyDescent="0.25"/>
  <cols>
    <col min="1" max="1" width="34" customWidth="1"/>
    <col min="2" max="2" width="22.77734375" customWidth="1"/>
    <col min="3" max="3" width="22" customWidth="1"/>
    <col min="4" max="4" width="6.5546875" customWidth="1"/>
    <col min="5" max="5" width="6" customWidth="1"/>
    <col min="6" max="6" width="7.21875" customWidth="1"/>
    <col min="7" max="7" width="8.5546875" customWidth="1"/>
    <col min="8" max="8" width="7" customWidth="1"/>
    <col min="9" max="9" width="9.33203125" style="54" customWidth="1"/>
  </cols>
  <sheetData>
    <row r="1" spans="1:9" x14ac:dyDescent="0.25">
      <c r="A1" s="36" t="s">
        <v>25</v>
      </c>
      <c r="B1" s="36"/>
      <c r="C1" s="36"/>
      <c r="D1" s="36"/>
      <c r="E1" s="36"/>
      <c r="F1" s="36"/>
      <c r="G1" s="36"/>
      <c r="H1" s="36"/>
    </row>
    <row r="2" spans="1:9" x14ac:dyDescent="0.25">
      <c r="A2" s="36" t="s">
        <v>26</v>
      </c>
      <c r="B2" s="36"/>
      <c r="C2" s="36"/>
      <c r="D2" s="36"/>
      <c r="E2" s="36"/>
      <c r="F2" s="36"/>
      <c r="G2" s="36"/>
      <c r="H2" s="36"/>
    </row>
    <row r="7" spans="1:9" x14ac:dyDescent="0.25">
      <c r="B7" s="33" t="s">
        <v>106</v>
      </c>
    </row>
    <row r="9" spans="1:9" ht="12.75" customHeight="1" x14ac:dyDescent="0.25">
      <c r="A9" s="59" t="s">
        <v>7</v>
      </c>
      <c r="B9" s="61" t="s">
        <v>27</v>
      </c>
      <c r="C9" s="59" t="s">
        <v>8</v>
      </c>
      <c r="D9" s="59" t="s">
        <v>9</v>
      </c>
      <c r="E9" s="59" t="s">
        <v>10</v>
      </c>
      <c r="F9" s="58" t="s">
        <v>11</v>
      </c>
      <c r="G9" s="58"/>
      <c r="H9" s="59" t="s">
        <v>12</v>
      </c>
    </row>
    <row r="10" spans="1:9" x14ac:dyDescent="0.25">
      <c r="A10" s="59"/>
      <c r="B10" s="61"/>
      <c r="C10" s="59"/>
      <c r="D10" s="59"/>
      <c r="E10" s="59"/>
      <c r="F10" s="9" t="s">
        <v>15</v>
      </c>
      <c r="G10" s="9" t="s">
        <v>16</v>
      </c>
      <c r="H10" s="59"/>
      <c r="I10"/>
    </row>
    <row r="11" spans="1:9" x14ac:dyDescent="0.25">
      <c r="A11" s="37" t="str">
        <f>IF(Участники!$A11="","",VLOOKUP(1,Результаты_технические!$A$11:$I$60,2,FALSE))</f>
        <v>Тезаурус</v>
      </c>
      <c r="B11" s="38" t="str">
        <f>IF(Участники!$A11="","",VLOOKUP(1,Результаты_технические!$A$11:$I$60,3,FALSE))</f>
        <v>Филологический</v>
      </c>
      <c r="C11" s="38" t="str">
        <f>IF(Участники!$A11="","",VLOOKUP(1,Результаты_технические!$A$11:$I$60,4,FALSE))</f>
        <v>Макар Артемов</v>
      </c>
      <c r="D11" s="39">
        <f>IF(Участники!$A11="","",VLOOKUP(1,Результаты_технические!$A$11:$I$60,5,FALSE))</f>
        <v>10</v>
      </c>
      <c r="E11" s="39">
        <f>IF(Участники!$A11="","",VLOOKUP(1,Результаты_технические!$A$11:$I$60,6,FALSE))</f>
        <v>5</v>
      </c>
      <c r="F11" s="40">
        <f>IF(Участники!$A11="","",VLOOKUP(1,Результаты_технические!$A$11:$I$60,7,FALSE))</f>
        <v>15</v>
      </c>
      <c r="G11" s="40">
        <f>IF(Участники!$A11="","",VLOOKUP(1,Результаты_технические!$A$11:$I$60,8,FALSE))</f>
        <v>230</v>
      </c>
      <c r="H11" s="40">
        <f>IF(Участники!$A11="","",VLOOKUP(1,Результаты_технические!$A$11:$I$60,9,FALSE))</f>
        <v>1</v>
      </c>
      <c r="I11"/>
    </row>
    <row r="12" spans="1:9" x14ac:dyDescent="0.25">
      <c r="A12" s="37" t="str">
        <f>IF(Участники!$A12="","",VLOOKUP(2,Результаты_технические!$A$11:$I$60,2,FALSE))</f>
        <v>Имеем право хранить молчание</v>
      </c>
      <c r="B12" s="38" t="s">
        <v>29</v>
      </c>
      <c r="C12" s="38" t="str">
        <f>IF(Участники!$A12="","",VLOOKUP(2,Результаты_технические!$A$11:$I$60,4,FALSE))</f>
        <v>Александра Бондарь</v>
      </c>
      <c r="D12" s="39">
        <f>IF(Участники!$A12="","",VLOOKUP(2,Результаты_технические!$A$11:$I$60,5,FALSE))</f>
        <v>9</v>
      </c>
      <c r="E12" s="39">
        <f>IF(Участники!$A12="","",VLOOKUP(2,Результаты_технические!$A$11:$I$60,6,FALSE))</f>
        <v>6</v>
      </c>
      <c r="F12" s="40">
        <f>IF(Участники!$A12="","",VLOOKUP(2,Результаты_технические!$A$11:$I$60,7,FALSE))</f>
        <v>15</v>
      </c>
      <c r="G12" s="40">
        <f>IF(Участники!$A12="","",VLOOKUP(2,Результаты_технические!$A$11:$I$60,8,FALSE))</f>
        <v>221</v>
      </c>
      <c r="H12" s="40">
        <f>IF(Участники!$A12="","",VLOOKUP(2,Результаты_технические!$A$11:$I$60,9,FALSE))</f>
        <v>2</v>
      </c>
      <c r="I12"/>
    </row>
    <row r="13" spans="1:9" x14ac:dyDescent="0.25">
      <c r="A13" s="37" t="str">
        <f>IF(Участники!$A13="","",VLOOKUP(3,Результаты_технические!$A$11:$I$60,2,FALSE))</f>
        <v>Катарсис</v>
      </c>
      <c r="B13" s="38" t="str">
        <f>IF(Участники!$A13="","",VLOOKUP(3,Результаты_технические!$A$11:$I$60,3,FALSE))</f>
        <v>Исторический</v>
      </c>
      <c r="C13" s="38" t="str">
        <f>IF(Участники!$A13="","",VLOOKUP(3,Результаты_технические!$A$11:$I$60,4,FALSE))</f>
        <v>Александр Ивенский</v>
      </c>
      <c r="D13" s="39">
        <f>IF(Участники!$A13="","",VLOOKUP(3,Результаты_технические!$A$11:$I$60,5,FALSE))</f>
        <v>8</v>
      </c>
      <c r="E13" s="39">
        <f>IF(Участники!$A13="","",VLOOKUP(3,Результаты_технические!$A$11:$I$60,6,FALSE))</f>
        <v>6</v>
      </c>
      <c r="F13" s="40">
        <f>IF(Участники!$A13="","",VLOOKUP(3,Результаты_технические!$A$11:$I$60,7,FALSE))</f>
        <v>14</v>
      </c>
      <c r="G13" s="40">
        <f>IF(Участники!$A13="","",VLOOKUP(3,Результаты_технические!$A$11:$I$60,8,FALSE))</f>
        <v>215</v>
      </c>
      <c r="H13" s="40">
        <f>IF(Участники!$A13="","",VLOOKUP(3,Результаты_технические!$A$11:$I$60,9,FALSE))</f>
        <v>3</v>
      </c>
      <c r="I13"/>
    </row>
    <row r="14" spans="1:9" x14ac:dyDescent="0.25">
      <c r="A14" s="37" t="str">
        <f>IF(Участники!$A14="","",VLOOKUP(4,Результаты_технические!$A$11:$I$60,2,FALSE))</f>
        <v xml:space="preserve">Борецкий </v>
      </c>
      <c r="B14" s="38" t="str">
        <f>IF(Участники!$A14="","",VLOOKUP(4,Результаты_технические!$A$11:$I$60,3,FALSE))</f>
        <v>ФиС</v>
      </c>
      <c r="C14" s="38" t="str">
        <f>IF(Участники!$A14="","",VLOOKUP(4,Результаты_технические!$A$11:$I$60,4,FALSE))</f>
        <v>Алексей Маркин</v>
      </c>
      <c r="D14" s="39">
        <f>IF(Участники!$A14="","",VLOOKUP(4,Результаты_технические!$A$11:$I$60,5,FALSE))</f>
        <v>11</v>
      </c>
      <c r="E14" s="39">
        <f>IF(Участники!$A14="","",VLOOKUP(4,Результаты_технические!$A$11:$I$60,6,FALSE))</f>
        <v>3</v>
      </c>
      <c r="F14" s="40">
        <f>IF(Участники!$A14="","",VLOOKUP(4,Результаты_технические!$A$11:$I$60,7,FALSE))</f>
        <v>14</v>
      </c>
      <c r="G14" s="40">
        <f>IF(Участники!$A14="","",VLOOKUP(4,Результаты_технические!$A$11:$I$60,8,FALSE))</f>
        <v>210</v>
      </c>
      <c r="H14" s="40">
        <f>IF(Участники!$A14="","",VLOOKUP(4,Результаты_технические!$A$11:$I$60,9,FALSE))</f>
        <v>4</v>
      </c>
      <c r="I14"/>
    </row>
    <row r="15" spans="1:9" x14ac:dyDescent="0.25">
      <c r="A15" s="41" t="str">
        <f>IF(Участники!$A15="","",VLOOKUP(5,Результаты_технические!$A$11:$I$60,2,FALSE))</f>
        <v>Козинак</v>
      </c>
      <c r="B15" s="42" t="str">
        <f>IF(Участники!$A15="","",VLOOKUP(5,Результаты_технические!$A$11:$I$60,3,FALSE))</f>
        <v>Филологический</v>
      </c>
      <c r="C15" s="42" t="str">
        <f>IF(Участники!$A15="","",VLOOKUP(5,Результаты_технические!$A$11:$I$60,4,FALSE))</f>
        <v>Ангелина Губанова</v>
      </c>
      <c r="D15" s="43">
        <f>IF(Участники!$A15="","",VLOOKUP(5,Результаты_технические!$A$11:$I$60,5,FALSE))</f>
        <v>8</v>
      </c>
      <c r="E15" s="43">
        <f>IF(Участники!$A15="","",VLOOKUP(5,Результаты_технические!$A$11:$I$60,6,FALSE))</f>
        <v>5</v>
      </c>
      <c r="F15" s="44">
        <f>IF(Участники!$A15="","",VLOOKUP(5,Результаты_технические!$A$11:$I$60,7,FALSE))</f>
        <v>13</v>
      </c>
      <c r="G15" s="44">
        <f>IF(Участники!$A15="","",VLOOKUP(5,Результаты_технические!$A$11:$I$60,8,FALSE))</f>
        <v>187</v>
      </c>
      <c r="H15" s="44">
        <f>IF(Участники!$A15="","",VLOOKUP(5,Результаты_технические!$A$11:$I$60,9,FALSE))</f>
        <v>5</v>
      </c>
      <c r="I15"/>
    </row>
    <row r="16" spans="1:9" x14ac:dyDescent="0.25">
      <c r="A16" s="37" t="str">
        <f>IF(Участники!$A16="","",VLOOKUP(6,Результаты_технические!$A$11:$I$60,2,FALSE))</f>
        <v xml:space="preserve">Хитрые стратеги </v>
      </c>
      <c r="B16" s="38" t="str">
        <f>IF(Участники!$A16="","",VLOOKUP(6,Результаты_технические!$A$11:$I$60,3,FALSE))</f>
        <v>Дефектологический</v>
      </c>
      <c r="C16" s="38" t="str">
        <f>IF(Участники!$A16="","",VLOOKUP(6,Результаты_технические!$A$11:$I$60,4,FALSE))</f>
        <v>Елизавета Короткова</v>
      </c>
      <c r="D16" s="39">
        <f>IF(Участники!$A16="","",VLOOKUP(6,Результаты_технические!$A$11:$I$60,5,FALSE))</f>
        <v>7</v>
      </c>
      <c r="E16" s="39">
        <f>IF(Участники!$A16="","",VLOOKUP(6,Результаты_технические!$A$11:$I$60,6,FALSE))</f>
        <v>5</v>
      </c>
      <c r="F16" s="40">
        <f>IF(Участники!$A16="","",VLOOKUP(6,Результаты_технические!$A$11:$I$60,7,FALSE))</f>
        <v>12</v>
      </c>
      <c r="G16" s="40">
        <f>IF(Участники!$A16="","",VLOOKUP(6,Результаты_технические!$A$11:$I$60,8,FALSE))</f>
        <v>195</v>
      </c>
      <c r="H16" s="40">
        <f>IF(Участники!$A16="","",VLOOKUP(6,Результаты_технические!$A$11:$I$60,9,FALSE))</f>
        <v>6</v>
      </c>
      <c r="I16"/>
    </row>
    <row r="17" spans="1:9" x14ac:dyDescent="0.25">
      <c r="A17" s="37" t="str">
        <f>IF(Участники!$A17="","",VLOOKUP(7,Результаты_технические!$A$11:$I$60,2,FALSE))</f>
        <v>Рабы Божьи</v>
      </c>
      <c r="B17" s="38" t="str">
        <f>IF(Участники!$A17="","",VLOOKUP(7,Результаты_технические!$A$11:$I$60,3,FALSE))</f>
        <v>ТиР</v>
      </c>
      <c r="C17" s="38" t="str">
        <f>IF(Участники!$A17="","",VLOOKUP(7,Результаты_технические!$A$11:$I$60,4,FALSE))</f>
        <v>Юрий Спириконов</v>
      </c>
      <c r="D17" s="39">
        <f>IF(Участники!$A17="","",VLOOKUP(7,Результаты_технические!$A$11:$I$60,5,FALSE))</f>
        <v>8</v>
      </c>
      <c r="E17" s="39">
        <f>IF(Участники!$A17="","",VLOOKUP(7,Результаты_технические!$A$11:$I$60,6,FALSE))</f>
        <v>4</v>
      </c>
      <c r="F17" s="40">
        <f>IF(Участники!$A17="","",VLOOKUP(7,Результаты_технические!$A$11:$I$60,7,FALSE))</f>
        <v>12</v>
      </c>
      <c r="G17" s="40">
        <f>IF(Участники!$A17="","",VLOOKUP(7,Результаты_технические!$A$11:$I$60,8,FALSE))</f>
        <v>174</v>
      </c>
      <c r="H17" s="40">
        <f>IF(Участники!$A17="","",VLOOKUP(7,Результаты_технические!$A$11:$I$60,9,FALSE))</f>
        <v>7</v>
      </c>
      <c r="I17"/>
    </row>
    <row r="18" spans="1:9" x14ac:dyDescent="0.25">
      <c r="A18" s="37" t="str">
        <f>IF(Участники!$A18="","",VLOOKUP(8,Результаты_технические!$A$11:$I$60,2,FALSE))</f>
        <v>Мотивация</v>
      </c>
      <c r="B18" s="38" t="str">
        <f>IF(Участники!$A18="","",VLOOKUP(8,Результаты_технические!$A$11:$I$60,3,FALSE))</f>
        <v>Дефектологический</v>
      </c>
      <c r="C18" s="38" t="str">
        <f>IF(Участники!$A18="","",VLOOKUP(8,Результаты_технические!$A$11:$I$60,4,FALSE))</f>
        <v>Дарья Бурнашова</v>
      </c>
      <c r="D18" s="39">
        <f>IF(Участники!$A18="","",VLOOKUP(8,Результаты_технические!$A$11:$I$60,5,FALSE))</f>
        <v>7</v>
      </c>
      <c r="E18" s="39">
        <f>IF(Участники!$A18="","",VLOOKUP(8,Результаты_технические!$A$11:$I$60,6,FALSE))</f>
        <v>5</v>
      </c>
      <c r="F18" s="40">
        <f>IF(Участники!$A18="","",VLOOKUP(8,Результаты_технические!$A$11:$I$60,7,FALSE))</f>
        <v>12</v>
      </c>
      <c r="G18" s="40">
        <f>IF(Участники!$A18="","",VLOOKUP(8,Результаты_технические!$A$11:$I$60,8,FALSE))</f>
        <v>173</v>
      </c>
      <c r="H18" s="40">
        <f>IF(Участники!$A18="","",VLOOKUP(8,Результаты_технические!$A$11:$I$60,9,FALSE))</f>
        <v>8</v>
      </c>
      <c r="I18"/>
    </row>
    <row r="19" spans="1:9" x14ac:dyDescent="0.25">
      <c r="A19" s="37" t="str">
        <f>IF(Участники!$A19="","",VLOOKUP(9,Результаты_технические!$A$11:$I$60,2,FALSE))</f>
        <v xml:space="preserve">Литературный мем </v>
      </c>
      <c r="B19" s="38" t="str">
        <f>IF(Участники!$A19="","",VLOOKUP(9,Результаты_технические!$A$11:$I$60,3,FALSE))</f>
        <v>Филологический</v>
      </c>
      <c r="C19" s="38" t="str">
        <f>IF(Участники!$A19="","",VLOOKUP(9,Результаты_технические!$A$11:$I$60,4,FALSE))</f>
        <v>Никита Гавриков</v>
      </c>
      <c r="D19" s="39">
        <f>IF(Участники!$A19="","",VLOOKUP(9,Результаты_технические!$A$11:$I$60,5,FALSE))</f>
        <v>8</v>
      </c>
      <c r="E19" s="39">
        <f>IF(Участники!$A19="","",VLOOKUP(9,Результаты_технические!$A$11:$I$60,6,FALSE))</f>
        <v>4</v>
      </c>
      <c r="F19" s="40">
        <f>IF(Участники!$A19="","",VLOOKUP(9,Результаты_технические!$A$11:$I$60,7,FALSE))</f>
        <v>12</v>
      </c>
      <c r="G19" s="40">
        <f>IF(Участники!$A19="","",VLOOKUP(9,Результаты_технические!$A$11:$I$60,8,FALSE))</f>
        <v>156</v>
      </c>
      <c r="H19" s="40">
        <f>IF(Участники!$A19="","",VLOOKUP(9,Результаты_технические!$A$11:$I$60,9,FALSE))</f>
        <v>9</v>
      </c>
      <c r="I19"/>
    </row>
    <row r="20" spans="1:9" x14ac:dyDescent="0.25">
      <c r="A20" s="45" t="str">
        <f>IF(Участники!$A20="","",VLOOKUP(10,Результаты_технические!$A$11:$I$60,2,FALSE))</f>
        <v>Клуб Винкс</v>
      </c>
      <c r="B20" s="46" t="str">
        <f>IF(Участники!$A20="","",VLOOKUP(10,Результаты_технические!$A$11:$I$60,3,FALSE))</f>
        <v>КСР</v>
      </c>
      <c r="C20" s="46" t="str">
        <f>IF(Участники!$A20="","",VLOOKUP(10,Результаты_технические!$A$11:$I$60,4,FALSE))</f>
        <v>Артур Абдулаев</v>
      </c>
      <c r="D20" s="47">
        <f>IF(Участники!$A20="","",VLOOKUP(10,Результаты_технические!$A$11:$I$60,5,FALSE))</f>
        <v>7</v>
      </c>
      <c r="E20" s="47">
        <f>IF(Участники!$A20="","",VLOOKUP(10,Результаты_технические!$A$11:$I$60,6,FALSE))</f>
        <v>4</v>
      </c>
      <c r="F20" s="48">
        <f>IF(Участники!$A20="","",VLOOKUP(10,Результаты_технические!$A$11:$I$60,7,FALSE))</f>
        <v>11</v>
      </c>
      <c r="G20" s="48">
        <f>IF(Участники!$A20="","",VLOOKUP(10,Результаты_технические!$A$11:$I$60,8,FALSE))</f>
        <v>150</v>
      </c>
      <c r="H20" s="48">
        <f>IF(Участники!$A20="","",VLOOKUP(10,Результаты_технические!$A$11:$I$60,9,FALSE))</f>
        <v>10</v>
      </c>
      <c r="I20"/>
    </row>
    <row r="21" spans="1:9" x14ac:dyDescent="0.25">
      <c r="A21" s="37" t="str">
        <f>IF(Участники!$A21="","",VLOOKUP(11,Результаты_технические!$A$11:$I$60,2,FALSE))</f>
        <v>Дзюдо и дзюпосле</v>
      </c>
      <c r="B21" s="38" t="str">
        <f>IF(Участники!$A21="","",VLOOKUP(11,Результаты_технические!$A$11:$I$60,3,FALSE))</f>
        <v>Юридический</v>
      </c>
      <c r="C21" s="38" t="str">
        <f>IF(Участники!$A21="","",VLOOKUP(11,Результаты_технические!$A$11:$I$60,4,FALSE))</f>
        <v>Маргарита Жерина</v>
      </c>
      <c r="D21" s="39">
        <f>IF(Участники!$A21="","",VLOOKUP(11,Результаты_технические!$A$11:$I$60,5,FALSE))</f>
        <v>7</v>
      </c>
      <c r="E21" s="39">
        <f>IF(Участники!$A21="","",VLOOKUP(11,Результаты_технические!$A$11:$I$60,6,FALSE))</f>
        <v>4</v>
      </c>
      <c r="F21" s="40">
        <f>IF(Участники!$A21="","",VLOOKUP(11,Результаты_технические!$A$11:$I$60,7,FALSE))</f>
        <v>11</v>
      </c>
      <c r="G21" s="40">
        <f>IF(Участники!$A21="","",VLOOKUP(11,Результаты_технические!$A$11:$I$60,8,FALSE))</f>
        <v>147</v>
      </c>
      <c r="H21" s="40">
        <f>IF(Участники!$A21="","",VLOOKUP(11,Результаты_технические!$A$11:$I$60,9,FALSE))</f>
        <v>11</v>
      </c>
      <c r="I21"/>
    </row>
    <row r="22" spans="1:9" x14ac:dyDescent="0.25">
      <c r="A22" s="37" t="str">
        <f>IF(Участники!$A22="","",VLOOKUP(12,Результаты_технические!$A$11:$I$60,2,FALSE))</f>
        <v>Кутюрье</v>
      </c>
      <c r="B22" s="38" t="str">
        <f>IF(Участники!$A22="","",VLOOKUP(12,Результаты_технические!$A$11:$I$60,3,FALSE))</f>
        <v>ХГФ</v>
      </c>
      <c r="C22" s="38" t="str">
        <f>IF(Участники!$A22="","",VLOOKUP(12,Результаты_технические!$A$11:$I$60,4,FALSE))</f>
        <v>Елизавета Павлова</v>
      </c>
      <c r="D22" s="39">
        <f>IF(Участники!$A22="","",VLOOKUP(12,Результаты_технические!$A$11:$I$60,5,FALSE))</f>
        <v>7</v>
      </c>
      <c r="E22" s="39">
        <f>IF(Участники!$A22="","",VLOOKUP(12,Результаты_технические!$A$11:$I$60,6,FALSE))</f>
        <v>4</v>
      </c>
      <c r="F22" s="40">
        <f>IF(Участники!$A22="","",VLOOKUP(12,Результаты_технические!$A$11:$I$60,7,FALSE))</f>
        <v>11</v>
      </c>
      <c r="G22" s="40">
        <f>IF(Участники!$A22="","",VLOOKUP(12,Результаты_технические!$A$11:$I$60,8,FALSE))</f>
        <v>145</v>
      </c>
      <c r="H22" s="40">
        <f>IF(Участники!$A22="","",VLOOKUP(12,Результаты_технические!$A$11:$I$60,9,FALSE))</f>
        <v>12</v>
      </c>
      <c r="I22"/>
    </row>
    <row r="23" spans="1:9" x14ac:dyDescent="0.25">
      <c r="A23" s="37" t="str">
        <f>IF(Участники!$A23="","",VLOOKUP(13,Результаты_технические!$A$11:$I$60,2,FALSE))</f>
        <v>Mental Marvels</v>
      </c>
      <c r="B23" s="38" t="str">
        <f>IF(Участники!$A23="","",VLOOKUP(13,Результаты_технические!$A$11:$I$60,3,FALSE))</f>
        <v>Иностранных языков</v>
      </c>
      <c r="C23" s="38" t="str">
        <f>IF(Участники!$A23="","",VLOOKUP(13,Результаты_технические!$A$11:$I$60,4,FALSE))</f>
        <v>Анастасия Панкратова</v>
      </c>
      <c r="D23" s="39">
        <f>IF(Участники!$A23="","",VLOOKUP(13,Результаты_технические!$A$11:$I$60,5,FALSE))</f>
        <v>9</v>
      </c>
      <c r="E23" s="39">
        <f>IF(Участники!$A23="","",VLOOKUP(13,Результаты_технические!$A$11:$I$60,6,FALSE))</f>
        <v>2</v>
      </c>
      <c r="F23" s="40">
        <f>IF(Участники!$A23="","",VLOOKUP(13,Результаты_технические!$A$11:$I$60,7,FALSE))</f>
        <v>11</v>
      </c>
      <c r="G23" s="40">
        <f>IF(Участники!$A23="","",VLOOKUP(13,Результаты_технические!$A$11:$I$60,8,FALSE))</f>
        <v>132</v>
      </c>
      <c r="H23" s="40">
        <f>IF(Участники!$A23="","",VLOOKUP(13,Результаты_технические!$A$11:$I$60,9,FALSE))</f>
        <v>13</v>
      </c>
      <c r="I23"/>
    </row>
    <row r="24" spans="1:9" x14ac:dyDescent="0.25">
      <c r="A24" s="37" t="str">
        <f>IF(Участники!$A24="","",VLOOKUP(14,Результаты_технические!$A$11:$I$60,2,FALSE))</f>
        <v>Мастера байта</v>
      </c>
      <c r="B24" s="38" t="str">
        <f>IF(Участники!$A24="","",VLOOKUP(14,Результаты_технические!$A$11:$I$60,3,FALSE))</f>
        <v>ФМИ</v>
      </c>
      <c r="C24" s="38" t="str">
        <f>IF(Участники!$A24="","",VLOOKUP(14,Результаты_технические!$A$11:$I$60,4,FALSE))</f>
        <v>Михаил Мудрак</v>
      </c>
      <c r="D24" s="39">
        <f>IF(Участники!$A24="","",VLOOKUP(14,Результаты_технические!$A$11:$I$60,5,FALSE))</f>
        <v>7</v>
      </c>
      <c r="E24" s="39">
        <f>IF(Участники!$A24="","",VLOOKUP(14,Результаты_технические!$A$11:$I$60,6,FALSE))</f>
        <v>3</v>
      </c>
      <c r="F24" s="40">
        <f>IF(Участники!$A24="","",VLOOKUP(14,Результаты_технические!$A$11:$I$60,7,FALSE))</f>
        <v>10</v>
      </c>
      <c r="G24" s="40">
        <f>IF(Участники!$A24="","",VLOOKUP(14,Результаты_технические!$A$11:$I$60,8,FALSE))</f>
        <v>143</v>
      </c>
      <c r="H24" s="40">
        <f>IF(Участники!$A24="","",VLOOKUP(14,Результаты_технические!$A$11:$I$60,9,FALSE))</f>
        <v>14</v>
      </c>
      <c r="I24"/>
    </row>
    <row r="25" spans="1:9" x14ac:dyDescent="0.25">
      <c r="A25" s="41" t="str">
        <f>IF(Участники!$A25="","",VLOOKUP(15,Результаты_технические!$A$11:$I$60,2,FALSE))</f>
        <v>Богини и бог правосудия</v>
      </c>
      <c r="B25" s="42" t="str">
        <f>IF(Участники!$A25="","",VLOOKUP(15,Результаты_технические!$A$11:$I$60,3,FALSE))</f>
        <v>Юридический</v>
      </c>
      <c r="C25" s="42" t="str">
        <f>IF(Участники!$A25="","",VLOOKUP(15,Результаты_технические!$A$11:$I$60,4,FALSE))</f>
        <v>Арсений Романченко</v>
      </c>
      <c r="D25" s="43">
        <f>IF(Участники!$A25="","",VLOOKUP(15,Результаты_технические!$A$11:$I$60,5,FALSE))</f>
        <v>8</v>
      </c>
      <c r="E25" s="43">
        <f>IF(Участники!$A25="","",VLOOKUP(15,Результаты_технические!$A$11:$I$60,6,FALSE))</f>
        <v>2</v>
      </c>
      <c r="F25" s="44">
        <f>IF(Участники!$A25="","",VLOOKUP(15,Результаты_технические!$A$11:$I$60,7,FALSE))</f>
        <v>10</v>
      </c>
      <c r="G25" s="44">
        <f>IF(Участники!$A25="","",VLOOKUP(15,Результаты_технические!$A$11:$I$60,8,FALSE))</f>
        <v>133</v>
      </c>
      <c r="H25" s="44">
        <f>IF(Участники!$A25="","",VLOOKUP(15,Результаты_технические!$A$11:$I$60,9,FALSE))</f>
        <v>15</v>
      </c>
      <c r="I25"/>
    </row>
    <row r="26" spans="1:9" x14ac:dyDescent="0.25">
      <c r="A26" s="37" t="str">
        <f>IF(Участники!$A26="","",VLOOKUP(16,Результаты_технические!$A$11:$I$60,2,FALSE))</f>
        <v>За деньги ДА!</v>
      </c>
      <c r="B26" s="38" t="str">
        <f>IF(Участники!$A26="","",VLOOKUP(16,Результаты_технические!$A$11:$I$60,3,FALSE))</f>
        <v>ИЭиУ</v>
      </c>
      <c r="C26" s="38" t="str">
        <f>IF(Участники!$A26="","",VLOOKUP(16,Результаты_технические!$A$11:$I$60,4,FALSE))</f>
        <v>Ангелина Ужиковская</v>
      </c>
      <c r="D26" s="39">
        <f>IF(Участники!$A26="","",VLOOKUP(16,Результаты_технические!$A$11:$I$60,5,FALSE))</f>
        <v>6</v>
      </c>
      <c r="E26" s="39">
        <f>IF(Участники!$A26="","",VLOOKUP(16,Результаты_технические!$A$11:$I$60,6,FALSE))</f>
        <v>4</v>
      </c>
      <c r="F26" s="40">
        <f>IF(Участники!$A26="","",VLOOKUP(16,Результаты_технические!$A$11:$I$60,7,FALSE))</f>
        <v>10</v>
      </c>
      <c r="G26" s="40">
        <f>IF(Участники!$A26="","",VLOOKUP(16,Результаты_технические!$A$11:$I$60,8,FALSE))</f>
        <v>129</v>
      </c>
      <c r="H26" s="40">
        <f>IF(Участники!$A26="","",VLOOKUP(16,Результаты_технические!$A$11:$I$60,9,FALSE))</f>
        <v>16</v>
      </c>
      <c r="I26"/>
    </row>
    <row r="27" spans="1:9" x14ac:dyDescent="0.25">
      <c r="A27" s="37" t="str">
        <f>IF(Участники!$A27="","",VLOOKUP(17,Результаты_технические!$A$11:$I$60,2,FALSE))</f>
        <v>Социологини</v>
      </c>
      <c r="B27" s="38" t="str">
        <f>IF(Участники!$A27="","",VLOOKUP(17,Результаты_технические!$A$11:$I$60,3,FALSE))</f>
        <v>ФиС</v>
      </c>
      <c r="C27" s="38" t="str">
        <f>IF(Участники!$A27="","",VLOOKUP(17,Результаты_технические!$A$11:$I$60,4,FALSE))</f>
        <v>Виктория Маслова</v>
      </c>
      <c r="D27" s="39">
        <f>IF(Участники!$A27="","",VLOOKUP(17,Результаты_технические!$A$11:$I$60,5,FALSE))</f>
        <v>7</v>
      </c>
      <c r="E27" s="39">
        <f>IF(Участники!$A27="","",VLOOKUP(17,Результаты_технические!$A$11:$I$60,6,FALSE))</f>
        <v>3</v>
      </c>
      <c r="F27" s="40">
        <f>IF(Участники!$A27="","",VLOOKUP(17,Результаты_технические!$A$11:$I$60,7,FALSE))</f>
        <v>10</v>
      </c>
      <c r="G27" s="40">
        <f>IF(Участники!$A27="","",VLOOKUP(17,Результаты_технические!$A$11:$I$60,8,FALSE))</f>
        <v>118</v>
      </c>
      <c r="H27" s="40">
        <f>IF(Участники!$A27="","",VLOOKUP(17,Результаты_технические!$A$11:$I$60,9,FALSE))</f>
        <v>17</v>
      </c>
      <c r="I27"/>
    </row>
    <row r="28" spans="1:9" x14ac:dyDescent="0.25">
      <c r="A28" s="37" t="str">
        <f>IF(Участники!$A28="","",VLOOKUP(18,Результаты_технические!$A$11:$I$60,2,FALSE))</f>
        <v>Логические вундеркинды</v>
      </c>
      <c r="B28" s="38" t="str">
        <f>IF(Участники!$A28="","",VLOOKUP(18,Результаты_технические!$A$11:$I$60,3,FALSE))</f>
        <v>Дефектологический</v>
      </c>
      <c r="C28" s="38" t="str">
        <f>IF(Участники!$A28="","",VLOOKUP(18,Результаты_технические!$A$11:$I$60,4,FALSE))</f>
        <v>Валерия Шарипова</v>
      </c>
      <c r="D28" s="39">
        <f>IF(Участники!$A28="","",VLOOKUP(18,Результаты_технические!$A$11:$I$60,5,FALSE))</f>
        <v>7</v>
      </c>
      <c r="E28" s="39">
        <f>IF(Участники!$A28="","",VLOOKUP(18,Результаты_технические!$A$11:$I$60,6,FALSE))</f>
        <v>3</v>
      </c>
      <c r="F28" s="40">
        <f>IF(Участники!$A28="","",VLOOKUP(18,Результаты_технические!$A$11:$I$60,7,FALSE))</f>
        <v>10</v>
      </c>
      <c r="G28" s="40">
        <f>IF(Участники!$A28="","",VLOOKUP(18,Результаты_технические!$A$11:$I$60,8,FALSE))</f>
        <v>114</v>
      </c>
      <c r="H28" s="40">
        <f>IF(Участники!$A28="","",VLOOKUP(18,Результаты_технические!$A$11:$I$60,9,FALSE))</f>
        <v>18</v>
      </c>
      <c r="I28"/>
    </row>
    <row r="29" spans="1:9" x14ac:dyDescent="0.25">
      <c r="A29" s="37" t="str">
        <f>IF(Участники!$A29="","",VLOOKUP(19,Результаты_технические!$A$11:$I$60,2,FALSE))</f>
        <v>Гении</v>
      </c>
      <c r="B29" s="38" t="str">
        <f>IF(Участники!$A29="","",VLOOKUP(19,Результаты_технические!$A$11:$I$60,3,FALSE))</f>
        <v>ФИиАП</v>
      </c>
      <c r="C29" s="38" t="str">
        <f>IF(Участники!$A29="","",VLOOKUP(19,Результаты_технические!$A$11:$I$60,4,FALSE))</f>
        <v>Татьяна Носова</v>
      </c>
      <c r="D29" s="39">
        <f>IF(Участники!$A29="","",VLOOKUP(19,Результаты_технические!$A$11:$I$60,5,FALSE))</f>
        <v>6</v>
      </c>
      <c r="E29" s="39">
        <f>IF(Участники!$A29="","",VLOOKUP(19,Результаты_технические!$A$11:$I$60,6,FALSE))</f>
        <v>3</v>
      </c>
      <c r="F29" s="40">
        <f>IF(Участники!$A29="","",VLOOKUP(19,Результаты_технические!$A$11:$I$60,7,FALSE))</f>
        <v>9</v>
      </c>
      <c r="G29" s="40">
        <f>IF(Участники!$A29="","",VLOOKUP(19,Результаты_технические!$A$11:$I$60,8,FALSE))</f>
        <v>144</v>
      </c>
      <c r="H29" s="40">
        <f>IF(Участники!$A29="","",VLOOKUP(19,Результаты_технические!$A$11:$I$60,9,FALSE))</f>
        <v>19</v>
      </c>
      <c r="I29"/>
    </row>
    <row r="30" spans="1:9" x14ac:dyDescent="0.25">
      <c r="A30" s="45" t="str">
        <f>IF(Участники!$A30="","",VLOOKUP(20,Результаты_технические!$A$11:$I$60,2,FALSE))</f>
        <v xml:space="preserve">Интеллект </v>
      </c>
      <c r="B30" s="46" t="str">
        <f>IF(Участники!$A30="","",VLOOKUP(20,Результаты_технические!$A$11:$I$60,3,FALSE))</f>
        <v>ЕГФ</v>
      </c>
      <c r="C30" s="46" t="str">
        <f>IF(Участники!$A30="","",VLOOKUP(20,Результаты_технические!$A$11:$I$60,4,FALSE))</f>
        <v>Юлия Чернышова</v>
      </c>
      <c r="D30" s="47">
        <f>IF(Участники!$A30="","",VLOOKUP(20,Результаты_технические!$A$11:$I$60,5,FALSE))</f>
        <v>5</v>
      </c>
      <c r="E30" s="47">
        <f>IF(Участники!$A30="","",VLOOKUP(20,Результаты_технические!$A$11:$I$60,6,FALSE))</f>
        <v>4</v>
      </c>
      <c r="F30" s="48">
        <f>IF(Участники!$A30="","",VLOOKUP(20,Результаты_технические!$A$11:$I$60,7,FALSE))</f>
        <v>9</v>
      </c>
      <c r="G30" s="48">
        <f>IF(Участники!$A30="","",VLOOKUP(20,Результаты_технические!$A$11:$I$60,8,FALSE))</f>
        <v>117</v>
      </c>
      <c r="H30" s="48">
        <f>IF(Участники!$A30="","",VLOOKUP(20,Результаты_технические!$A$11:$I$60,9,FALSE))</f>
        <v>20</v>
      </c>
      <c r="I30"/>
    </row>
    <row r="31" spans="1:9" x14ac:dyDescent="0.25">
      <c r="A31" s="37" t="str">
        <f>IF(Участники!$A31="","",VLOOKUP(21,Результаты_технические!$A$11:$I$60,2,FALSE))</f>
        <v>Brainstorm</v>
      </c>
      <c r="B31" s="38" t="str">
        <f>IF(Участники!$A31="","",VLOOKUP(21,Результаты_технические!$A$11:$I$60,3,FALSE))</f>
        <v>Иностранных языков</v>
      </c>
      <c r="C31" s="38" t="str">
        <f>IF(Участники!$A31="","",VLOOKUP(21,Результаты_технические!$A$11:$I$60,4,FALSE))</f>
        <v>Ксения Чалых</v>
      </c>
      <c r="D31" s="39">
        <f>IF(Участники!$A31="","",VLOOKUP(21,Результаты_технические!$A$11:$I$60,5,FALSE))</f>
        <v>4</v>
      </c>
      <c r="E31" s="39">
        <f>IF(Участники!$A31="","",VLOOKUP(21,Результаты_технические!$A$11:$I$60,6,FALSE))</f>
        <v>4</v>
      </c>
      <c r="F31" s="40">
        <f>IF(Участники!$A31="","",VLOOKUP(21,Результаты_технические!$A$11:$I$60,7,FALSE))</f>
        <v>8</v>
      </c>
      <c r="G31" s="40">
        <f>IF(Участники!$A31="","",VLOOKUP(21,Результаты_технические!$A$11:$I$60,8,FALSE))</f>
        <v>116</v>
      </c>
      <c r="H31" s="40">
        <f>IF(Участники!$A31="","",VLOOKUP(21,Результаты_технические!$A$11:$I$60,9,FALSE))</f>
        <v>21</v>
      </c>
      <c r="I31"/>
    </row>
    <row r="32" spans="1:9" x14ac:dyDescent="0.25">
      <c r="A32" s="37" t="str">
        <f>IF(Участники!$A32="","",VLOOKUP(22,Результаты_технические!$A$11:$I$60,2,FALSE))</f>
        <v>Крутышки</v>
      </c>
      <c r="B32" s="38" t="str">
        <f>IF(Участники!$A32="","",VLOOKUP(22,Результаты_технические!$A$11:$I$60,3,FALSE))</f>
        <v>ПиП</v>
      </c>
      <c r="C32" s="38" t="str">
        <f>IF(Участники!$A32="","",VLOOKUP(22,Результаты_технические!$A$11:$I$60,4,FALSE))</f>
        <v>Оксана Антонова</v>
      </c>
      <c r="D32" s="39">
        <f>IF(Участники!$A32="","",VLOOKUP(22,Результаты_технические!$A$11:$I$60,5,FALSE))</f>
        <v>6</v>
      </c>
      <c r="E32" s="39">
        <f>IF(Участники!$A32="","",VLOOKUP(22,Результаты_технические!$A$11:$I$60,6,FALSE))</f>
        <v>2</v>
      </c>
      <c r="F32" s="40">
        <f>IF(Участники!$A32="","",VLOOKUP(22,Результаты_технические!$A$11:$I$60,7,FALSE))</f>
        <v>8</v>
      </c>
      <c r="G32" s="40">
        <f>IF(Участники!$A32="","",VLOOKUP(22,Результаты_технические!$A$11:$I$60,8,FALSE))</f>
        <v>105</v>
      </c>
      <c r="H32" s="40">
        <f>IF(Участники!$A32="","",VLOOKUP(22,Результаты_технические!$A$11:$I$60,9,FALSE))</f>
        <v>22</v>
      </c>
      <c r="I32"/>
    </row>
    <row r="33" spans="1:9" x14ac:dyDescent="0.25">
      <c r="A33" s="37" t="str">
        <f>IF(Участники!$A33="","",VLOOKUP(23,Результаты_технические!$A$11:$I$60,2,FALSE))</f>
        <v xml:space="preserve">Папины дочки </v>
      </c>
      <c r="B33" s="38" t="str">
        <f>IF(Участники!$A33="","",VLOOKUP(23,Результаты_технические!$A$11:$I$60,3,FALSE))</f>
        <v>Колледж КГУ</v>
      </c>
      <c r="C33" s="38" t="str">
        <f>IF(Участники!$A33="","",VLOOKUP(23,Результаты_технические!$A$11:$I$60,4,FALSE))</f>
        <v>Дмитрий Клевцов</v>
      </c>
      <c r="D33" s="39">
        <f>IF(Участники!$A33="","",VLOOKUP(23,Результаты_технические!$A$11:$I$60,5,FALSE))</f>
        <v>6</v>
      </c>
      <c r="E33" s="39">
        <f>IF(Участники!$A33="","",VLOOKUP(23,Результаты_технические!$A$11:$I$60,6,FALSE))</f>
        <v>2</v>
      </c>
      <c r="F33" s="40">
        <f>IF(Участники!$A33="","",VLOOKUP(23,Результаты_технические!$A$11:$I$60,7,FALSE))</f>
        <v>8</v>
      </c>
      <c r="G33" s="40">
        <f>IF(Участники!$A33="","",VLOOKUP(23,Результаты_технические!$A$11:$I$60,8,FALSE))</f>
        <v>101</v>
      </c>
      <c r="H33" s="40">
        <f>IF(Участники!$A33="","",VLOOKUP(23,Результаты_технические!$A$11:$I$60,9,FALSE))</f>
        <v>23</v>
      </c>
      <c r="I33"/>
    </row>
    <row r="34" spans="1:9" x14ac:dyDescent="0.25">
      <c r="A34" s="37" t="str">
        <f>IF(Участники!$A34="","",VLOOKUP(24,Результаты_технические!$A$11:$I$60,2,FALSE))</f>
        <v>Шапито</v>
      </c>
      <c r="B34" s="38" t="str">
        <f>IF(Участники!$A34="","",VLOOKUP(24,Результаты_технические!$A$11:$I$60,3,FALSE))</f>
        <v>ФМИ</v>
      </c>
      <c r="C34" s="38" t="str">
        <f>IF(Участники!$A34="","",VLOOKUP(24,Результаты_технические!$A$11:$I$60,4,FALSE))</f>
        <v>Виктория Кротова</v>
      </c>
      <c r="D34" s="39">
        <f>IF(Участники!$A34="","",VLOOKUP(24,Результаты_технические!$A$11:$I$60,5,FALSE))</f>
        <v>3</v>
      </c>
      <c r="E34" s="39">
        <f>IF(Участники!$A34="","",VLOOKUP(24,Результаты_технические!$A$11:$I$60,6,FALSE))</f>
        <v>5</v>
      </c>
      <c r="F34" s="40">
        <f>IF(Участники!$A34="","",VLOOKUP(24,Результаты_технические!$A$11:$I$60,7,FALSE))</f>
        <v>8</v>
      </c>
      <c r="G34" s="40">
        <f>IF(Участники!$A34="","",VLOOKUP(24,Результаты_технические!$A$11:$I$60,8,FALSE))</f>
        <v>100</v>
      </c>
      <c r="H34" s="40" t="str">
        <f>IF(Участники!$A34="","",VLOOKUP(24,Результаты_технические!$A$11:$I$60,9,FALSE))</f>
        <v>24-25</v>
      </c>
      <c r="I34"/>
    </row>
    <row r="35" spans="1:9" x14ac:dyDescent="0.25">
      <c r="A35" s="41" t="str">
        <f>IF(Участники!$A35="","",VLOOKUP(25,Результаты_технические!$A$11:$I$60,2,FALSE))</f>
        <v>Умницы+1</v>
      </c>
      <c r="B35" s="42" t="str">
        <f>IF(Участники!$A35="","",VLOOKUP(25,Результаты_технические!$A$11:$I$60,3,FALSE))</f>
        <v>Колледж КГУ</v>
      </c>
      <c r="C35" s="42" t="str">
        <f>IF(Участники!$A35="","",VLOOKUP(25,Результаты_технические!$A$11:$I$60,4,FALSE))</f>
        <v>София Бредихина</v>
      </c>
      <c r="D35" s="43">
        <f>IF(Участники!$A35="","",VLOOKUP(25,Результаты_технические!$A$11:$I$60,5,FALSE))</f>
        <v>5</v>
      </c>
      <c r="E35" s="43">
        <f>IF(Участники!$A35="","",VLOOKUP(25,Результаты_технические!$A$11:$I$60,6,FALSE))</f>
        <v>3</v>
      </c>
      <c r="F35" s="44">
        <f>IF(Участники!$A35="","",VLOOKUP(25,Результаты_технические!$A$11:$I$60,7,FALSE))</f>
        <v>8</v>
      </c>
      <c r="G35" s="44">
        <f>IF(Участники!$A35="","",VLOOKUP(25,Результаты_технические!$A$11:$I$60,8,FALSE))</f>
        <v>100</v>
      </c>
      <c r="H35" s="44" t="str">
        <f>IF(Участники!$A35="","",VLOOKUP(25,Результаты_технические!$A$11:$I$60,9,FALSE))</f>
        <v>24-25</v>
      </c>
      <c r="I35"/>
    </row>
    <row r="36" spans="1:9" x14ac:dyDescent="0.25">
      <c r="A36" s="37" t="str">
        <f>IF(Участники!$A36="","",VLOOKUP(26,Результаты_технические!$A$11:$I$60,2,FALSE))</f>
        <v>Юриады</v>
      </c>
      <c r="B36" s="38" t="str">
        <f>IF(Участники!$A36="","",VLOOKUP(26,Результаты_технические!$A$11:$I$60,3,FALSE))</f>
        <v>Колледж КГУ</v>
      </c>
      <c r="C36" s="38" t="str">
        <f>IF(Участники!$A36="","",VLOOKUP(26,Результаты_технические!$A$11:$I$60,4,FALSE))</f>
        <v>Анна Пехова</v>
      </c>
      <c r="D36" s="39">
        <f>IF(Участники!$A36="","",VLOOKUP(26,Результаты_технические!$A$11:$I$60,5,FALSE))</f>
        <v>3</v>
      </c>
      <c r="E36" s="39">
        <f>IF(Участники!$A36="","",VLOOKUP(26,Результаты_технические!$A$11:$I$60,6,FALSE))</f>
        <v>4</v>
      </c>
      <c r="F36" s="40">
        <f>IF(Участники!$A36="","",VLOOKUP(26,Результаты_технические!$A$11:$I$60,7,FALSE))</f>
        <v>7</v>
      </c>
      <c r="G36" s="40">
        <f>IF(Участники!$A36="","",VLOOKUP(26,Результаты_технические!$A$11:$I$60,8,FALSE))</f>
        <v>93</v>
      </c>
      <c r="H36" s="40">
        <f>IF(Участники!$A36="","",VLOOKUP(26,Результаты_технические!$A$11:$I$60,9,FALSE))</f>
        <v>26</v>
      </c>
      <c r="I36"/>
    </row>
    <row r="37" spans="1:9" x14ac:dyDescent="0.25">
      <c r="A37" s="37" t="str">
        <f>IF(Участники!$A37="","",VLOOKUP(27,Результаты_технические!$A$11:$I$60,2,FALSE))</f>
        <v>Стас</v>
      </c>
      <c r="B37" s="38" t="str">
        <f>IF(Участники!$A37="","",VLOOKUP(27,Результаты_технические!$A$11:$I$60,3,FALSE))</f>
        <v>ФиС</v>
      </c>
      <c r="C37" s="38" t="str">
        <f>IF(Участники!$A37="","",VLOOKUP(27,Результаты_технические!$A$11:$I$60,4,FALSE))</f>
        <v>Ростислав Панков</v>
      </c>
      <c r="D37" s="39">
        <f>IF(Участники!$A37="","",VLOOKUP(27,Результаты_технические!$A$11:$I$60,5,FALSE))</f>
        <v>5</v>
      </c>
      <c r="E37" s="39">
        <f>IF(Участники!$A37="","",VLOOKUP(27,Результаты_технические!$A$11:$I$60,6,FALSE))</f>
        <v>1</v>
      </c>
      <c r="F37" s="40">
        <f>IF(Участники!$A37="","",VLOOKUP(27,Результаты_технические!$A$11:$I$60,7,FALSE))</f>
        <v>6</v>
      </c>
      <c r="G37" s="40">
        <f>IF(Участники!$A37="","",VLOOKUP(27,Результаты_технические!$A$11:$I$60,8,FALSE))</f>
        <v>57</v>
      </c>
      <c r="H37" s="40">
        <f>IF(Участники!$A37="","",VLOOKUP(27,Результаты_технические!$A$11:$I$60,9,FALSE))</f>
        <v>27</v>
      </c>
      <c r="I37"/>
    </row>
    <row r="38" spans="1:9" x14ac:dyDescent="0.25">
      <c r="A38" s="37" t="str">
        <f>IF(Участники!$A38="","",VLOOKUP(28,Результаты_технические!$A$11:$I$60,2,FALSE))</f>
        <v>Скромные гении</v>
      </c>
      <c r="B38" s="38" t="str">
        <f>IF(Участники!$A38="","",VLOOKUP(28,Результаты_технические!$A$11:$I$60,3,FALSE))</f>
        <v>ПиП</v>
      </c>
      <c r="C38" s="38" t="str">
        <f>IF(Участники!$A38="","",VLOOKUP(28,Результаты_технические!$A$11:$I$60,4,FALSE))</f>
        <v>Данил Золотых</v>
      </c>
      <c r="D38" s="39">
        <f>IF(Участники!$A38="","",VLOOKUP(28,Результаты_технические!$A$11:$I$60,5,FALSE))</f>
        <v>5</v>
      </c>
      <c r="E38" s="39">
        <f>IF(Участники!$A38="","",VLOOKUP(28,Результаты_технические!$A$11:$I$60,6,FALSE))</f>
        <v>1</v>
      </c>
      <c r="F38" s="40">
        <f>IF(Участники!$A38="","",VLOOKUP(28,Результаты_технические!$A$11:$I$60,7,FALSE))</f>
        <v>6</v>
      </c>
      <c r="G38" s="40">
        <f>IF(Участники!$A38="","",VLOOKUP(28,Результаты_технические!$A$11:$I$60,8,FALSE))</f>
        <v>54</v>
      </c>
      <c r="H38" s="40">
        <f>IF(Участники!$A38="","",VLOOKUP(28,Результаты_технические!$A$11:$I$60,9,FALSE))</f>
        <v>28</v>
      </c>
      <c r="I38"/>
    </row>
    <row r="39" spans="1:9" x14ac:dyDescent="0.25">
      <c r="A39" s="37" t="str">
        <f>IF(Участники!$A39="","",VLOOKUP(29,Результаты_технические!$A$11:$I$60,2,FALSE))</f>
        <v xml:space="preserve">Кайфарсис </v>
      </c>
      <c r="B39" s="38" t="str">
        <f>IF(Участники!$A39="","",VLOOKUP(29,Результаты_технические!$A$11:$I$60,3,FALSE))</f>
        <v>Исторический</v>
      </c>
      <c r="C39" s="38" t="str">
        <f>IF(Участники!$A39="","",VLOOKUP(29,Результаты_технические!$A$11:$I$60,4,FALSE))</f>
        <v>Надежда Осипова</v>
      </c>
      <c r="D39" s="39">
        <f>IF(Участники!$A39="","",VLOOKUP(29,Результаты_технические!$A$11:$I$60,5,FALSE))</f>
        <v>5</v>
      </c>
      <c r="E39" s="39">
        <f>IF(Участники!$A39="","",VLOOKUP(29,Результаты_технические!$A$11:$I$60,6,FALSE))</f>
        <v>1</v>
      </c>
      <c r="F39" s="40">
        <f>IF(Участники!$A39="","",VLOOKUP(29,Результаты_технические!$A$11:$I$60,7,FALSE))</f>
        <v>6</v>
      </c>
      <c r="G39" s="40">
        <f>IF(Участники!$A39="","",VLOOKUP(29,Результаты_технические!$A$11:$I$60,8,FALSE))</f>
        <v>53</v>
      </c>
      <c r="H39" s="40">
        <f>IF(Участники!$A39="","",VLOOKUP(29,Результаты_технические!$A$11:$I$60,9,FALSE))</f>
        <v>29</v>
      </c>
      <c r="I39"/>
    </row>
    <row r="40" spans="1:9" x14ac:dyDescent="0.25">
      <c r="A40" s="45" t="str">
        <f>IF(Участники!$A40="","",VLOOKUP(30,Результаты_технические!$A$11:$I$60,2,FALSE))</f>
        <v>Умники и умницы</v>
      </c>
      <c r="B40" s="46" t="str">
        <f>IF(Участники!$A40="","",VLOOKUP(30,Результаты_технические!$A$11:$I$60,3,FALSE))</f>
        <v>ИПФ</v>
      </c>
      <c r="C40" s="46" t="str">
        <f>IF(Участники!$A40="","",VLOOKUP(30,Результаты_технические!$A$11:$I$60,4,FALSE))</f>
        <v>Вероника Носова</v>
      </c>
      <c r="D40" s="47">
        <f>IF(Участники!$A40="","",VLOOKUP(30,Результаты_технические!$A$11:$I$60,5,FALSE))</f>
        <v>3</v>
      </c>
      <c r="E40" s="47">
        <f>IF(Участники!$A40="","",VLOOKUP(30,Результаты_технические!$A$11:$I$60,6,FALSE))</f>
        <v>2</v>
      </c>
      <c r="F40" s="48">
        <f>IF(Участники!$A40="","",VLOOKUP(30,Результаты_технические!$A$11:$I$60,7,FALSE))</f>
        <v>5</v>
      </c>
      <c r="G40" s="48">
        <f>IF(Участники!$A40="","",VLOOKUP(30,Результаты_технические!$A$11:$I$60,8,FALSE))</f>
        <v>50</v>
      </c>
      <c r="H40" s="48">
        <f>IF(Участники!$A40="","",VLOOKUP(30,Результаты_технические!$A$11:$I$60,9,FALSE))</f>
        <v>30</v>
      </c>
      <c r="I40"/>
    </row>
    <row r="41" spans="1:9" x14ac:dyDescent="0.25">
      <c r="A41" s="37"/>
      <c r="B41" s="38"/>
      <c r="C41" s="38"/>
      <c r="D41" s="39"/>
      <c r="E41" s="39"/>
      <c r="F41" s="40"/>
      <c r="G41" s="40"/>
      <c r="H41" s="40"/>
      <c r="I41"/>
    </row>
    <row r="42" spans="1:9" x14ac:dyDescent="0.25">
      <c r="A42" s="37" t="str">
        <f>IF(Участники!$A42="","",VLOOKUP(32,Результаты_технические!$A$11:$I$60,2,FALSE))</f>
        <v/>
      </c>
      <c r="B42" s="38" t="str">
        <f>IF(Участники!$A42="","",VLOOKUP(32,Результаты_технические!$A$11:$I$60,3,FALSE))</f>
        <v/>
      </c>
      <c r="C42" s="38" t="str">
        <f>IF(Участники!$A42="","",VLOOKUP(32,Результаты_технические!$A$11:$I$60,4,FALSE))</f>
        <v/>
      </c>
      <c r="D42" s="39" t="str">
        <f>IF(Участники!$A42="","",VLOOKUP(32,Результаты_технические!$A$11:$I$60,5,FALSE))</f>
        <v/>
      </c>
      <c r="E42" s="39" t="str">
        <f>IF(Участники!$A42="","",VLOOKUP(32,Результаты_технические!$A$11:$I$60,6,FALSE))</f>
        <v/>
      </c>
      <c r="F42" s="40" t="str">
        <f>IF(Участники!$A42="","",VLOOKUP(32,Результаты_технические!$A$11:$I$60,7,FALSE))</f>
        <v/>
      </c>
      <c r="G42" s="40" t="str">
        <f>IF(Участники!$A42="","",VLOOKUP(32,Результаты_технические!$A$11:$I$60,8,FALSE))</f>
        <v/>
      </c>
      <c r="H42" s="40" t="str">
        <f>IF(Участники!$A42="","",VLOOKUP(32,Результаты_технические!$A$11:$I$60,9,FALSE))</f>
        <v/>
      </c>
      <c r="I42"/>
    </row>
    <row r="43" spans="1:9" x14ac:dyDescent="0.25">
      <c r="A43" s="37" t="str">
        <f>IF(Участники!$A43="","",VLOOKUP(33,Результаты_технические!$A$11:$I$60,2,FALSE))</f>
        <v/>
      </c>
      <c r="B43" s="38" t="str">
        <f>IF(Участники!$A43="","",VLOOKUP(33,Результаты_технические!$A$11:$I$60,3,FALSE))</f>
        <v/>
      </c>
      <c r="C43" s="38" t="str">
        <f>IF(Участники!$A43="","",VLOOKUP(33,Результаты_технические!$A$11:$I$60,4,FALSE))</f>
        <v/>
      </c>
      <c r="D43" s="39" t="str">
        <f>IF(Участники!$A43="","",VLOOKUP(33,Результаты_технические!$A$11:$I$60,5,FALSE))</f>
        <v/>
      </c>
      <c r="E43" s="39" t="str">
        <f>IF(Участники!$A43="","",VLOOKUP(33,Результаты_технические!$A$11:$I$60,6,FALSE))</f>
        <v/>
      </c>
      <c r="F43" s="40" t="str">
        <f>IF(Участники!$A43="","",VLOOKUP(33,Результаты_технические!$A$11:$I$60,7,FALSE))</f>
        <v/>
      </c>
      <c r="G43" s="40" t="str">
        <f>IF(Участники!$A43="","",VLOOKUP(33,Результаты_технические!$A$11:$I$60,8,FALSE))</f>
        <v/>
      </c>
      <c r="H43" s="40" t="str">
        <f>IF(Участники!$A43="","",VLOOKUP(33,Результаты_технические!$A$11:$I$60,9,FALSE))</f>
        <v/>
      </c>
      <c r="I43"/>
    </row>
    <row r="44" spans="1:9" x14ac:dyDescent="0.25">
      <c r="A44" s="37" t="str">
        <f>IF(Участники!$A44="","",VLOOKUP(34,Результаты_технические!$A$11:$I$60,2,FALSE))</f>
        <v/>
      </c>
      <c r="B44" s="38" t="str">
        <f>IF(Участники!$A44="","",VLOOKUP(34,Результаты_технические!$A$11:$I$60,3,FALSE))</f>
        <v/>
      </c>
      <c r="C44" s="38" t="str">
        <f>IF(Участники!$A44="","",VLOOKUP(34,Результаты_технические!$A$11:$I$60,4,FALSE))</f>
        <v/>
      </c>
      <c r="D44" s="39" t="str">
        <f>IF(Участники!$A44="","",VLOOKUP(34,Результаты_технические!$A$11:$I$60,5,FALSE))</f>
        <v/>
      </c>
      <c r="E44" s="39" t="str">
        <f>IF(Участники!$A44="","",VLOOKUP(34,Результаты_технические!$A$11:$I$60,6,FALSE))</f>
        <v/>
      </c>
      <c r="F44" s="40" t="str">
        <f>IF(Участники!$A44="","",VLOOKUP(34,Результаты_технические!$A$11:$I$60,7,FALSE))</f>
        <v/>
      </c>
      <c r="G44" s="40" t="str">
        <f>IF(Участники!$A44="","",VLOOKUP(34,Результаты_технические!$A$11:$I$60,8,FALSE))</f>
        <v/>
      </c>
      <c r="H44" s="40" t="str">
        <f>IF(Участники!$A44="","",VLOOKUP(34,Результаты_технические!$A$11:$I$60,9,FALSE))</f>
        <v/>
      </c>
      <c r="I44"/>
    </row>
    <row r="45" spans="1:9" x14ac:dyDescent="0.25">
      <c r="A45" s="41" t="str">
        <f>IF(Участники!$A45="","",VLOOKUP(35,Результаты_технические!$A$11:$I$60,2,FALSE))</f>
        <v/>
      </c>
      <c r="B45" s="42" t="str">
        <f>IF(Участники!$A45="","",VLOOKUP(35,Результаты_технические!$A$11:$I$60,3,FALSE))</f>
        <v/>
      </c>
      <c r="C45" s="42" t="str">
        <f>IF(Участники!$A45="","",VLOOKUP(35,Результаты_технические!$A$11:$I$60,4,FALSE))</f>
        <v/>
      </c>
      <c r="D45" s="43" t="str">
        <f>IF(Участники!$A45="","",VLOOKUP(35,Результаты_технические!$A$11:$I$60,5,FALSE))</f>
        <v/>
      </c>
      <c r="E45" s="43" t="str">
        <f>IF(Участники!$A45="","",VLOOKUP(35,Результаты_технические!$A$11:$I$60,6,FALSE))</f>
        <v/>
      </c>
      <c r="F45" s="44" t="str">
        <f>IF(Участники!$A45="","",VLOOKUP(35,Результаты_технические!$A$11:$I$60,7,FALSE))</f>
        <v/>
      </c>
      <c r="G45" s="44" t="str">
        <f>IF(Участники!$A45="","",VLOOKUP(35,Результаты_технические!$A$11:$I$60,8,FALSE))</f>
        <v/>
      </c>
      <c r="H45" s="44" t="str">
        <f>IF(Участники!$A45="","",VLOOKUP(35,Результаты_технические!$A$11:$I$60,9,FALSE))</f>
        <v/>
      </c>
      <c r="I45"/>
    </row>
    <row r="46" spans="1:9" x14ac:dyDescent="0.25">
      <c r="A46" s="37" t="str">
        <f>IF(Участники!$A46="","",VLOOKUP(36,Результаты_технические!$A$11:$I$60,2,FALSE))</f>
        <v/>
      </c>
      <c r="B46" s="38" t="str">
        <f>IF(Участники!$A46="","",VLOOKUP(36,Результаты_технические!$A$11:$I$60,3,FALSE))</f>
        <v/>
      </c>
      <c r="C46" s="38" t="str">
        <f>IF(Участники!$A46="","",VLOOKUP(36,Результаты_технические!$A$11:$I$60,4,FALSE))</f>
        <v/>
      </c>
      <c r="D46" s="39" t="str">
        <f>IF(Участники!$A46="","",VLOOKUP(36,Результаты_технические!$A$11:$I$60,5,FALSE))</f>
        <v/>
      </c>
      <c r="E46" s="39" t="str">
        <f>IF(Участники!$A46="","",VLOOKUP(36,Результаты_технические!$A$11:$I$60,6,FALSE))</f>
        <v/>
      </c>
      <c r="F46" s="40" t="str">
        <f>IF(Участники!$A46="","",VLOOKUP(36,Результаты_технические!$A$11:$I$60,7,FALSE))</f>
        <v/>
      </c>
      <c r="G46" s="40" t="str">
        <f>IF(Участники!$A46="","",VLOOKUP(36,Результаты_технические!$A$11:$I$60,8,FALSE))</f>
        <v/>
      </c>
      <c r="H46" s="40" t="str">
        <f>IF(Участники!$A46="","",VLOOKUP(36,Результаты_технические!$A$11:$I$60,9,FALSE))</f>
        <v/>
      </c>
      <c r="I46"/>
    </row>
    <row r="47" spans="1:9" x14ac:dyDescent="0.25">
      <c r="A47" s="37" t="str">
        <f>IF(Участники!$A47="","",VLOOKUP(37,Результаты_технические!$A$11:$I$60,2,FALSE))</f>
        <v/>
      </c>
      <c r="B47" s="38" t="str">
        <f>IF(Участники!$A47="","",VLOOKUP(37,Результаты_технические!$A$11:$I$60,3,FALSE))</f>
        <v/>
      </c>
      <c r="C47" s="38" t="str">
        <f>IF(Участники!$A47="","",VLOOKUP(37,Результаты_технические!$A$11:$I$60,4,FALSE))</f>
        <v/>
      </c>
      <c r="D47" s="39" t="str">
        <f>IF(Участники!$A47="","",VLOOKUP(37,Результаты_технические!$A$11:$I$60,5,FALSE))</f>
        <v/>
      </c>
      <c r="E47" s="39" t="str">
        <f>IF(Участники!$A47="","",VLOOKUP(37,Результаты_технические!$A$11:$I$60,6,FALSE))</f>
        <v/>
      </c>
      <c r="F47" s="40" t="str">
        <f>IF(Участники!$A47="","",VLOOKUP(37,Результаты_технические!$A$11:$I$60,7,FALSE))</f>
        <v/>
      </c>
      <c r="G47" s="40" t="str">
        <f>IF(Участники!$A47="","",VLOOKUP(37,Результаты_технические!$A$11:$I$60,8,FALSE))</f>
        <v/>
      </c>
      <c r="H47" s="40" t="str">
        <f>IF(Участники!$A47="","",VLOOKUP(37,Результаты_технические!$A$11:$I$60,9,FALSE))</f>
        <v/>
      </c>
      <c r="I47"/>
    </row>
    <row r="48" spans="1:9" x14ac:dyDescent="0.25">
      <c r="A48" s="37" t="str">
        <f>IF(Участники!$A48="","",VLOOKUP(38,Результаты_технические!$A$11:$I$60,2,FALSE))</f>
        <v/>
      </c>
      <c r="B48" s="38" t="str">
        <f>IF(Участники!$A48="","",VLOOKUP(38,Результаты_технические!$A$11:$I$60,3,FALSE))</f>
        <v/>
      </c>
      <c r="C48" s="38" t="str">
        <f>IF(Участники!$A48="","",VLOOKUP(38,Результаты_технические!$A$11:$I$60,4,FALSE))</f>
        <v/>
      </c>
      <c r="D48" s="39" t="str">
        <f>IF(Участники!$A48="","",VLOOKUP(38,Результаты_технические!$A$11:$I$60,5,FALSE))</f>
        <v/>
      </c>
      <c r="E48" s="39" t="str">
        <f>IF(Участники!$A48="","",VLOOKUP(38,Результаты_технические!$A$11:$I$60,6,FALSE))</f>
        <v/>
      </c>
      <c r="F48" s="40" t="str">
        <f>IF(Участники!$A48="","",VLOOKUP(38,Результаты_технические!$A$11:$I$60,7,FALSE))</f>
        <v/>
      </c>
      <c r="G48" s="40" t="str">
        <f>IF(Участники!$A48="","",VLOOKUP(38,Результаты_технические!$A$11:$I$60,8,FALSE))</f>
        <v/>
      </c>
      <c r="H48" s="40" t="str">
        <f>IF(Участники!$A48="","",VLOOKUP(38,Результаты_технические!$A$11:$I$60,9,FALSE))</f>
        <v/>
      </c>
    </row>
    <row r="49" spans="1:8" x14ac:dyDescent="0.25">
      <c r="A49" s="37" t="str">
        <f>IF(Участники!$A49="","",VLOOKUP(39,Результаты_технические!$A$11:$I$60,2,FALSE))</f>
        <v/>
      </c>
      <c r="B49" s="38" t="str">
        <f>IF(Участники!$A49="","",VLOOKUP(39,Результаты_технические!$A$11:$I$60,3,FALSE))</f>
        <v/>
      </c>
      <c r="C49" s="38" t="str">
        <f>IF(Участники!$A49="","",VLOOKUP(39,Результаты_технические!$A$11:$I$60,4,FALSE))</f>
        <v/>
      </c>
      <c r="D49" s="39" t="str">
        <f>IF(Участники!$A49="","",VLOOKUP(39,Результаты_технические!$A$11:$I$60,5,FALSE))</f>
        <v/>
      </c>
      <c r="E49" s="39" t="str">
        <f>IF(Участники!$A49="","",VLOOKUP(39,Результаты_технические!$A$11:$I$60,6,FALSE))</f>
        <v/>
      </c>
      <c r="F49" s="40" t="str">
        <f>IF(Участники!$A49="","",VLOOKUP(39,Результаты_технические!$A$11:$I$60,7,FALSE))</f>
        <v/>
      </c>
      <c r="G49" s="40" t="str">
        <f>IF(Участники!$A49="","",VLOOKUP(39,Результаты_технические!$A$11:$I$60,8,FALSE))</f>
        <v/>
      </c>
      <c r="H49" s="40" t="str">
        <f>IF(Участники!$A49="","",VLOOKUP(39,Результаты_технические!$A$11:$I$60,9,FALSE))</f>
        <v/>
      </c>
    </row>
    <row r="50" spans="1:8" x14ac:dyDescent="0.25">
      <c r="A50" s="45" t="str">
        <f>IF(Участники!$A50="","",VLOOKUP(40,Результаты_технические!$A$11:$I$60,2,FALSE))</f>
        <v/>
      </c>
      <c r="B50" s="46" t="str">
        <f>IF(Участники!$A50="","",VLOOKUP(40,Результаты_технические!$A$11:$I$60,3,FALSE))</f>
        <v/>
      </c>
      <c r="C50" s="46" t="str">
        <f>IF(Участники!$A50="","",VLOOKUP(40,Результаты_технические!$A$11:$I$60,4,FALSE))</f>
        <v/>
      </c>
      <c r="D50" s="47" t="str">
        <f>IF(Участники!$A50="","",VLOOKUP(40,Результаты_технические!$A$11:$I$60,5,FALSE))</f>
        <v/>
      </c>
      <c r="E50" s="47" t="str">
        <f>IF(Участники!$A50="","",VLOOKUP(40,Результаты_технические!$A$11:$I$60,6,FALSE))</f>
        <v/>
      </c>
      <c r="F50" s="48" t="str">
        <f>IF(Участники!$A50="","",VLOOKUP(40,Результаты_технические!$A$11:$I$60,7,FALSE))</f>
        <v/>
      </c>
      <c r="G50" s="48" t="str">
        <f>IF(Участники!$A50="","",VLOOKUP(40,Результаты_технические!$A$11:$I$60,8,FALSE))</f>
        <v/>
      </c>
      <c r="H50" s="48" t="str">
        <f>IF(Участники!$A50="","",VLOOKUP(40,Результаты_технические!$A$11:$I$60,9,FALSE))</f>
        <v/>
      </c>
    </row>
    <row r="51" spans="1:8" x14ac:dyDescent="0.25">
      <c r="A51" s="37" t="str">
        <f>IF(Участники!$A51="","",VLOOKUP(41,Результаты_технические!$A$11:$I$60,2,FALSE))</f>
        <v/>
      </c>
      <c r="B51" s="38" t="str">
        <f>IF(Участники!$A51="","",VLOOKUP(41,Результаты_технические!$A$11:$I$60,3,FALSE))</f>
        <v/>
      </c>
      <c r="C51" s="38" t="str">
        <f>IF(Участники!$A51="","",VLOOKUP(41,Результаты_технические!$A$11:$I$60,4,FALSE))</f>
        <v/>
      </c>
      <c r="D51" s="39" t="str">
        <f>IF(Участники!$A51="","",VLOOKUP(41,Результаты_технические!$A$11:$I$60,5,FALSE))</f>
        <v/>
      </c>
      <c r="E51" s="39" t="str">
        <f>IF(Участники!$A51="","",VLOOKUP(41,Результаты_технические!$A$11:$I$60,6,FALSE))</f>
        <v/>
      </c>
      <c r="F51" s="40" t="str">
        <f>IF(Участники!$A51="","",VLOOKUP(41,Результаты_технические!$A$11:$I$60,7,FALSE))</f>
        <v/>
      </c>
      <c r="G51" s="40" t="str">
        <f>IF(Участники!$A51="","",VLOOKUP(41,Результаты_технические!$A$11:$I$60,8,FALSE))</f>
        <v/>
      </c>
      <c r="H51" s="40" t="str">
        <f>IF(Участники!$A51="","",VLOOKUP(41,Результаты_технические!$A$11:$I$60,9,FALSE))</f>
        <v/>
      </c>
    </row>
    <row r="52" spans="1:8" x14ac:dyDescent="0.25">
      <c r="A52" s="37" t="str">
        <f>IF(Участники!$A52="","",VLOOKUP(42,Результаты_технические!$A$11:$I$60,2,FALSE))</f>
        <v/>
      </c>
      <c r="B52" s="38" t="str">
        <f>IF(Участники!$A52="","",VLOOKUP(42,Результаты_технические!$A$11:$I$60,3,FALSE))</f>
        <v/>
      </c>
      <c r="C52" s="38" t="str">
        <f>IF(Участники!$A52="","",VLOOKUP(42,Результаты_технические!$A$11:$I$60,4,FALSE))</f>
        <v/>
      </c>
      <c r="D52" s="39" t="str">
        <f>IF(Участники!$A52="","",VLOOKUP(42,Результаты_технические!$A$11:$I$60,5,FALSE))</f>
        <v/>
      </c>
      <c r="E52" s="39" t="str">
        <f>IF(Участники!$A52="","",VLOOKUP(42,Результаты_технические!$A$11:$I$60,6,FALSE))</f>
        <v/>
      </c>
      <c r="F52" s="40" t="str">
        <f>IF(Участники!$A52="","",VLOOKUP(42,Результаты_технические!$A$11:$I$60,7,FALSE))</f>
        <v/>
      </c>
      <c r="G52" s="40" t="str">
        <f>IF(Участники!$A52="","",VLOOKUP(42,Результаты_технические!$A$11:$I$60,8,FALSE))</f>
        <v/>
      </c>
      <c r="H52" s="40" t="str">
        <f>IF(Участники!$A52="","",VLOOKUP(42,Результаты_технические!$A$11:$I$60,9,FALSE))</f>
        <v/>
      </c>
    </row>
    <row r="53" spans="1:8" x14ac:dyDescent="0.25">
      <c r="A53" s="37" t="str">
        <f>IF(Участники!$A53="","",VLOOKUP(43,Результаты_технические!$A$11:$I$60,2,FALSE))</f>
        <v/>
      </c>
      <c r="B53" s="38" t="str">
        <f>IF(Участники!$A53="","",VLOOKUP(43,Результаты_технические!$A$11:$I$60,3,FALSE))</f>
        <v/>
      </c>
      <c r="C53" s="38" t="str">
        <f>IF(Участники!$A53="","",VLOOKUP(43,Результаты_технические!$A$11:$I$60,4,FALSE))</f>
        <v/>
      </c>
      <c r="D53" s="39" t="str">
        <f>IF(Участники!$A53="","",VLOOKUP(43,Результаты_технические!$A$11:$I$60,5,FALSE))</f>
        <v/>
      </c>
      <c r="E53" s="39" t="str">
        <f>IF(Участники!$A53="","",VLOOKUP(43,Результаты_технические!$A$11:$I$60,6,FALSE))</f>
        <v/>
      </c>
      <c r="F53" s="40" t="str">
        <f>IF(Участники!$A53="","",VLOOKUP(43,Результаты_технические!$A$11:$I$60,7,FALSE))</f>
        <v/>
      </c>
      <c r="G53" s="40" t="str">
        <f>IF(Участники!$A53="","",VLOOKUP(43,Результаты_технические!$A$11:$I$60,8,FALSE))</f>
        <v/>
      </c>
      <c r="H53" s="40" t="str">
        <f>IF(Участники!$A53="","",VLOOKUP(43,Результаты_технические!$A$11:$I$60,9,FALSE))</f>
        <v/>
      </c>
    </row>
    <row r="54" spans="1:8" x14ac:dyDescent="0.25">
      <c r="A54" s="37" t="str">
        <f>IF(Участники!$A54="","",VLOOKUP(44,Результаты_технические!$A$11:$I$60,2,FALSE))</f>
        <v/>
      </c>
      <c r="B54" s="38" t="str">
        <f>IF(Участники!$A54="","",VLOOKUP(44,Результаты_технические!$A$11:$I$60,3,FALSE))</f>
        <v/>
      </c>
      <c r="C54" s="38" t="str">
        <f>IF(Участники!$A54="","",VLOOKUP(44,Результаты_технические!$A$11:$I$60,4,FALSE))</f>
        <v/>
      </c>
      <c r="D54" s="39" t="str">
        <f>IF(Участники!$A54="","",VLOOKUP(44,Результаты_технические!$A$11:$I$60,5,FALSE))</f>
        <v/>
      </c>
      <c r="E54" s="39" t="str">
        <f>IF(Участники!$A54="","",VLOOKUP(44,Результаты_технические!$A$11:$I$60,6,FALSE))</f>
        <v/>
      </c>
      <c r="F54" s="40" t="str">
        <f>IF(Участники!$A54="","",VLOOKUP(44,Результаты_технические!$A$11:$I$60,7,FALSE))</f>
        <v/>
      </c>
      <c r="G54" s="40" t="str">
        <f>IF(Участники!$A54="","",VLOOKUP(44,Результаты_технические!$A$11:$I$60,8,FALSE))</f>
        <v/>
      </c>
      <c r="H54" s="40" t="str">
        <f>IF(Участники!$A54="","",VLOOKUP(44,Результаты_технические!$A$11:$I$60,9,FALSE))</f>
        <v/>
      </c>
    </row>
    <row r="55" spans="1:8" x14ac:dyDescent="0.25">
      <c r="A55" s="41" t="str">
        <f>IF(Участники!$A55="","",VLOOKUP(45,Результаты_технические!$A$11:$I$60,2,FALSE))</f>
        <v/>
      </c>
      <c r="B55" s="42" t="str">
        <f>IF(Участники!$A55="","",VLOOKUP(45,Результаты_технические!$A$11:$I$60,3,FALSE))</f>
        <v/>
      </c>
      <c r="C55" s="42" t="str">
        <f>IF(Участники!$A55="","",VLOOKUP(45,Результаты_технические!$A$11:$I$60,4,FALSE))</f>
        <v/>
      </c>
      <c r="D55" s="43" t="str">
        <f>IF(Участники!$A55="","",VLOOKUP(45,Результаты_технические!$A$11:$I$60,5,FALSE))</f>
        <v/>
      </c>
      <c r="E55" s="43" t="str">
        <f>IF(Участники!$A55="","",VLOOKUP(45,Результаты_технические!$A$11:$I$60,6,FALSE))</f>
        <v/>
      </c>
      <c r="F55" s="44" t="str">
        <f>IF(Участники!$A55="","",VLOOKUP(45,Результаты_технические!$A$11:$I$60,7,FALSE))</f>
        <v/>
      </c>
      <c r="G55" s="44" t="str">
        <f>IF(Участники!$A55="","",VLOOKUP(45,Результаты_технические!$A$11:$I$60,8,FALSE))</f>
        <v/>
      </c>
      <c r="H55" s="44" t="str">
        <f>IF(Участники!$A55="","",VLOOKUP(45,Результаты_технические!$A$11:$I$60,9,FALSE))</f>
        <v/>
      </c>
    </row>
    <row r="56" spans="1:8" x14ac:dyDescent="0.25">
      <c r="A56" s="37" t="str">
        <f>IF(Участники!$A56="","",VLOOKUP(46,Результаты_технические!$A$11:$I$60,2,FALSE))</f>
        <v/>
      </c>
      <c r="B56" s="38" t="str">
        <f>IF(Участники!$A56="","",VLOOKUP(46,Результаты_технические!$A$11:$I$60,3,FALSE))</f>
        <v/>
      </c>
      <c r="C56" s="38" t="str">
        <f>IF(Участники!$A56="","",VLOOKUP(46,Результаты_технические!$A$11:$I$60,4,FALSE))</f>
        <v/>
      </c>
      <c r="D56" s="39" t="str">
        <f>IF(Участники!$A56="","",VLOOKUP(46,Результаты_технические!$A$11:$I$60,5,FALSE))</f>
        <v/>
      </c>
      <c r="E56" s="39" t="str">
        <f>IF(Участники!$A56="","",VLOOKUP(46,Результаты_технические!$A$11:$I$60,6,FALSE))</f>
        <v/>
      </c>
      <c r="F56" s="40" t="str">
        <f>IF(Участники!$A56="","",VLOOKUP(46,Результаты_технические!$A$11:$I$60,7,FALSE))</f>
        <v/>
      </c>
      <c r="G56" s="40" t="str">
        <f>IF(Участники!$A56="","",VLOOKUP(46,Результаты_технические!$A$11:$I$60,8,FALSE))</f>
        <v/>
      </c>
      <c r="H56" s="40" t="str">
        <f>IF(Участники!$A56="","",VLOOKUP(46,Результаты_технические!$A$11:$I$60,9,FALSE))</f>
        <v/>
      </c>
    </row>
    <row r="57" spans="1:8" x14ac:dyDescent="0.25">
      <c r="A57" s="37" t="str">
        <f>IF(Участники!$A57="","",VLOOKUP(47,Результаты_технические!$A$11:$I$60,2,FALSE))</f>
        <v/>
      </c>
      <c r="B57" s="38" t="str">
        <f>IF(Участники!$A57="","",VLOOKUP(47,Результаты_технические!$A$11:$I$60,3,FALSE))</f>
        <v/>
      </c>
      <c r="C57" s="38" t="str">
        <f>IF(Участники!$A57="","",VLOOKUP(47,Результаты_технические!$A$11:$I$60,4,FALSE))</f>
        <v/>
      </c>
      <c r="D57" s="39" t="str">
        <f>IF(Участники!$A57="","",VLOOKUP(47,Результаты_технические!$A$11:$I$60,5,FALSE))</f>
        <v/>
      </c>
      <c r="E57" s="39" t="str">
        <f>IF(Участники!$A57="","",VLOOKUP(47,Результаты_технические!$A$11:$I$60,6,FALSE))</f>
        <v/>
      </c>
      <c r="F57" s="40" t="str">
        <f>IF(Участники!$A57="","",VLOOKUP(47,Результаты_технические!$A$11:$I$60,7,FALSE))</f>
        <v/>
      </c>
      <c r="G57" s="40" t="str">
        <f>IF(Участники!$A57="","",VLOOKUP(47,Результаты_технические!$A$11:$I$60,8,FALSE))</f>
        <v/>
      </c>
      <c r="H57" s="40" t="str">
        <f>IF(Участники!$A57="","",VLOOKUP(47,Результаты_технические!$A$11:$I$60,9,FALSE))</f>
        <v/>
      </c>
    </row>
    <row r="58" spans="1:8" x14ac:dyDescent="0.25">
      <c r="A58" s="37" t="str">
        <f>IF(Участники!$A58="","",VLOOKUP(48,Результаты_технические!$A$11:$I$60,2,FALSE))</f>
        <v/>
      </c>
      <c r="B58" s="38" t="str">
        <f>IF(Участники!$A58="","",VLOOKUP(48,Результаты_технические!$A$11:$I$60,3,FALSE))</f>
        <v/>
      </c>
      <c r="C58" s="38" t="str">
        <f>IF(Участники!$A58="","",VLOOKUP(48,Результаты_технические!$A$11:$I$60,4,FALSE))</f>
        <v/>
      </c>
      <c r="D58" s="39" t="str">
        <f>IF(Участники!$A58="","",VLOOKUP(48,Результаты_технические!$A$11:$I$60,5,FALSE))</f>
        <v/>
      </c>
      <c r="E58" s="39" t="str">
        <f>IF(Участники!$A58="","",VLOOKUP(48,Результаты_технические!$A$11:$I$60,6,FALSE))</f>
        <v/>
      </c>
      <c r="F58" s="40" t="str">
        <f>IF(Участники!$A58="","",VLOOKUP(48,Результаты_технические!$A$11:$I$60,7,FALSE))</f>
        <v/>
      </c>
      <c r="G58" s="40" t="str">
        <f>IF(Участники!$A58="","",VLOOKUP(48,Результаты_технические!$A$11:$I$60,8,FALSE))</f>
        <v/>
      </c>
      <c r="H58" s="40" t="str">
        <f>IF(Участники!$A58="","",VLOOKUP(48,Результаты_технические!$A$11:$I$60,9,FALSE))</f>
        <v/>
      </c>
    </row>
    <row r="59" spans="1:8" x14ac:dyDescent="0.25">
      <c r="A59" s="37" t="str">
        <f>IF(Участники!$A59="","",VLOOKUP(49,Результаты_технические!$A$11:$I$60,2,FALSE))</f>
        <v/>
      </c>
      <c r="B59" s="38" t="str">
        <f>IF(Участники!$A59="","",VLOOKUP(49,Результаты_технические!$A$11:$I$60,3,FALSE))</f>
        <v/>
      </c>
      <c r="C59" s="38" t="str">
        <f>IF(Участники!$A59="","",VLOOKUP(49,Результаты_технические!$A$11:$I$60,4,FALSE))</f>
        <v/>
      </c>
      <c r="D59" s="39" t="str">
        <f>IF(Участники!$A59="","",VLOOKUP(49,Результаты_технические!$A$11:$I$60,5,FALSE))</f>
        <v/>
      </c>
      <c r="E59" s="39" t="str">
        <f>IF(Участники!$A59="","",VLOOKUP(49,Результаты_технические!$A$11:$I$60,6,FALSE))</f>
        <v/>
      </c>
      <c r="F59" s="40" t="str">
        <f>IF(Участники!$A59="","",VLOOKUP(49,Результаты_технические!$A$11:$I$60,7,FALSE))</f>
        <v/>
      </c>
      <c r="G59" s="40" t="str">
        <f>IF(Участники!$A59="","",VLOOKUP(49,Результаты_технические!$A$11:$I$60,8,FALSE))</f>
        <v/>
      </c>
      <c r="H59" s="40" t="str">
        <f>IF(Участники!$A59="","",VLOOKUP(49,Результаты_технические!$A$11:$I$60,9,FALSE))</f>
        <v/>
      </c>
    </row>
    <row r="60" spans="1:8" x14ac:dyDescent="0.25">
      <c r="A60" s="45" t="str">
        <f>IF(Участники!$A60="","",VLOOKUP(50,Результаты_технические!$A$11:$I$60,2,FALSE))</f>
        <v/>
      </c>
      <c r="B60" s="46" t="str">
        <f>IF(Участники!$A60="","",VLOOKUP(50,Результаты_технические!$A$11:$I$60,3,FALSE))</f>
        <v/>
      </c>
      <c r="C60" s="46" t="str">
        <f>IF(Участники!$A60="","",VLOOKUP(50,Результаты_технические!$A$11:$I$60,4,FALSE))</f>
        <v/>
      </c>
      <c r="D60" s="47" t="str">
        <f>IF(Участники!$A60="","",VLOOKUP(50,Результаты_технические!$A$11:$I$60,5,FALSE))</f>
        <v/>
      </c>
      <c r="E60" s="47" t="str">
        <f>IF(Участники!$A60="","",VLOOKUP(50,Результаты_технические!$A$11:$I$60,6,FALSE))</f>
        <v/>
      </c>
      <c r="F60" s="48" t="str">
        <f>IF(Участники!$A60="","",VLOOKUP(50,Результаты_технические!$A$11:$I$60,7,FALSE))</f>
        <v/>
      </c>
      <c r="G60" s="48" t="str">
        <f>IF(Участники!$A60="","",VLOOKUP(50,Результаты_технические!$A$11:$I$60,8,FALSE))</f>
        <v/>
      </c>
      <c r="H60" s="48" t="str">
        <f>IF(Участники!$A60="","",VLOOKUP(50,Результаты_технические!$A$11:$I$60,9,FALSE))</f>
        <v/>
      </c>
    </row>
  </sheetData>
  <sheetProtection selectLockedCells="1" selectUnlockedCells="1"/>
  <mergeCells count="7">
    <mergeCell ref="E9:E10"/>
    <mergeCell ref="F9:G9"/>
    <mergeCell ref="H9:H10"/>
    <mergeCell ref="A9:A10"/>
    <mergeCell ref="B9:B10"/>
    <mergeCell ref="C9:C10"/>
    <mergeCell ref="D9:D10"/>
  </mergeCells>
  <phoneticPr fontId="3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Участники</vt:lpstr>
      <vt:lpstr>Тур1</vt:lpstr>
      <vt:lpstr>Тур2</vt:lpstr>
      <vt:lpstr>Результаты_технические</vt:lpstr>
      <vt:lpstr>Результаты_окончательные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</dc:creator>
  <cp:lastModifiedBy>Chaika Roman</cp:lastModifiedBy>
  <dcterms:created xsi:type="dcterms:W3CDTF">2011-12-21T09:23:36Z</dcterms:created>
  <dcterms:modified xsi:type="dcterms:W3CDTF">2023-10-26T16:53:45Z</dcterms:modified>
</cp:coreProperties>
</file>